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C:\Users\ashcr\Documents\Childminding\Policies and RA\Policies 2026\Blanks\"/>
    </mc:Choice>
  </mc:AlternateContent>
  <xr:revisionPtr revIDLastSave="0" documentId="13_ncr:1_{DC23E0EF-07AD-4BAF-AE5E-384641015655}" xr6:coauthVersionLast="47" xr6:coauthVersionMax="47" xr10:uidLastSave="{00000000-0000-0000-0000-000000000000}"/>
  <bookViews>
    <workbookView xWindow="-109" yWindow="-109" windowWidth="26301" windowHeight="14889" activeTab="6" xr2:uid="{00000000-000D-0000-FFFF-FFFF00000000}"/>
  </bookViews>
  <sheets>
    <sheet name="Main" sheetId="1" r:id="rId1"/>
    <sheet name="Invoice &amp; Payments" sheetId="6" r:id="rId2"/>
    <sheet name="Tax" sheetId="23" r:id="rId3"/>
    <sheet name="Receipts &amp; Mileage" sheetId="5" r:id="rId4"/>
    <sheet name="Data &amp; Login" sheetId="2" r:id="rId5"/>
    <sheet name="Forecast" sheetId="13" r:id="rId6"/>
    <sheet name="Funding" sheetId="26" r:id="rId7"/>
    <sheet name="TwinklControl" sheetId="3" state="hidden" r:id="rId8"/>
    <sheet name="Resource Explanation" sheetId="4" state="hidden" r:id="rId9"/>
  </sheets>
  <definedNames>
    <definedName name="AvergeHoursWorked01">Main!$B$21</definedName>
    <definedName name="AvergeHoursWorked02">Main!$D$21</definedName>
    <definedName name="AvergeHoursWorked03">Main!$E$21</definedName>
    <definedName name="AvergeHoursWorked04">Main!$H$21</definedName>
    <definedName name="AvergeHoursWorked05">Main!$J$21</definedName>
    <definedName name="AvergeHoursWorked06">Main!$K$21</definedName>
    <definedName name="AvergeHoursWorked07">Main!$N$21</definedName>
    <definedName name="AvergeHoursWorked08">Main!$Q$21</definedName>
    <definedName name="AvergeHoursWorked09">Main!$T$21</definedName>
    <definedName name="AvergeHoursWorked10">Main!$W$21</definedName>
    <definedName name="AvergeHoursWorked11">Main!$Z$21</definedName>
    <definedName name="AvergeHoursWorked12">Main!$AC$21</definedName>
    <definedName name="AvergeHoursWorked13">Main!$AF$21</definedName>
    <definedName name="Child1WD">#REF!</definedName>
    <definedName name="heatingandlightingref1">'Data &amp; Login'!$D$3</definedName>
    <definedName name="heatingandlightingref2">'Data &amp; Login'!$D$4</definedName>
    <definedName name="heatingandlightingref3">'Data &amp; Login'!$D$5</definedName>
    <definedName name="heatingandlightingref4">'Data &amp; Login'!$D$6</definedName>
    <definedName name="heatingandlightingref5">'Data &amp; Login'!$D$7</definedName>
    <definedName name="heatingandlightingref6">'Data &amp; Login'!$D$8</definedName>
    <definedName name="heatingandlightingref7">'Data &amp; Login'!$D$9</definedName>
    <definedName name="hoursworkedref1">'Data &amp; Login'!$C$3</definedName>
    <definedName name="hoursworkedref2">'Data &amp; Login'!$C$4</definedName>
    <definedName name="hoursworkedref3">'Data &amp; Login'!$C$5</definedName>
    <definedName name="hoursworkedref4">'Data &amp; Login'!$C$6</definedName>
    <definedName name="hoursworkedref5">'Data &amp; Login'!$C$7</definedName>
    <definedName name="hoursworkedref6">'Data &amp; Login'!$C$8</definedName>
    <definedName name="hoursworkedref7">'Data &amp; Login'!$C$9</definedName>
    <definedName name="rentcounciltaxandwaterratesref1">'Data &amp; Login'!$E$3</definedName>
    <definedName name="rentcounciltaxandwaterratesref2">'Data &amp; Login'!$E$4</definedName>
    <definedName name="rentcounciltaxandwaterratesref3">'Data &amp; Login'!$E$5</definedName>
    <definedName name="rentcounciltaxandwaterratesref4">'Data &amp; Login'!$E$6</definedName>
    <definedName name="rentcounciltaxandwaterratesref5">'Data &amp; Login'!$E$7</definedName>
    <definedName name="rentcounciltaxandwaterratesref6">'Data &amp; Login'!$E$8</definedName>
    <definedName name="rentcounciltaxandwaterratesref7">'Data &amp; Login'!$E$9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36" i="1" l="1"/>
  <c r="AI37" i="1"/>
  <c r="AI38" i="1"/>
  <c r="AI39" i="1"/>
  <c r="AI40" i="1"/>
  <c r="AI41" i="1"/>
  <c r="AI42" i="1"/>
  <c r="AI43" i="1"/>
  <c r="AI44" i="1"/>
  <c r="AI45" i="1"/>
  <c r="AI46" i="1"/>
  <c r="AI47" i="1"/>
  <c r="AI48" i="1"/>
  <c r="AI49" i="1"/>
  <c r="AI50" i="1"/>
  <c r="AI51" i="1"/>
  <c r="AI52" i="1"/>
  <c r="AI53" i="1"/>
  <c r="AI54" i="1"/>
  <c r="AI57" i="1"/>
  <c r="AI58" i="1"/>
  <c r="AI59" i="1"/>
  <c r="AI60" i="1"/>
  <c r="AF36" i="1"/>
  <c r="AF37" i="1"/>
  <c r="AF38" i="1"/>
  <c r="AF39" i="1"/>
  <c r="AF40" i="1"/>
  <c r="AF41" i="1"/>
  <c r="AF42" i="1"/>
  <c r="AF43" i="1"/>
  <c r="AF44" i="1"/>
  <c r="AF45" i="1"/>
  <c r="AF46" i="1"/>
  <c r="AF47" i="1"/>
  <c r="AF48" i="1"/>
  <c r="AF49" i="1"/>
  <c r="AF50" i="1"/>
  <c r="AF51" i="1"/>
  <c r="AF52" i="1"/>
  <c r="AF53" i="1"/>
  <c r="AF54" i="1"/>
  <c r="AF57" i="1"/>
  <c r="AF58" i="1"/>
  <c r="AF59" i="1"/>
  <c r="AF60" i="1"/>
  <c r="AI35" i="1"/>
  <c r="AF35" i="1"/>
  <c r="AC36" i="1"/>
  <c r="AC37" i="1"/>
  <c r="AC38" i="1"/>
  <c r="AC39" i="1"/>
  <c r="AC40" i="1"/>
  <c r="AC41" i="1"/>
  <c r="AC42" i="1"/>
  <c r="AC43" i="1"/>
  <c r="AC44" i="1"/>
  <c r="AC45" i="1"/>
  <c r="AC46" i="1"/>
  <c r="AC47" i="1"/>
  <c r="AC48" i="1"/>
  <c r="AC49" i="1"/>
  <c r="AC50" i="1"/>
  <c r="AC51" i="1"/>
  <c r="AC52" i="1"/>
  <c r="AC53" i="1"/>
  <c r="AC54" i="1"/>
  <c r="AC57" i="1"/>
  <c r="AC58" i="1"/>
  <c r="AC59" i="1"/>
  <c r="AC60" i="1"/>
  <c r="Z36" i="1"/>
  <c r="Z37" i="1"/>
  <c r="Z38" i="1"/>
  <c r="Z39" i="1"/>
  <c r="Z40" i="1"/>
  <c r="Z41" i="1"/>
  <c r="Z42" i="1"/>
  <c r="Z43" i="1"/>
  <c r="Z44" i="1"/>
  <c r="Z45" i="1"/>
  <c r="Z46" i="1"/>
  <c r="Z47" i="1"/>
  <c r="Z48" i="1"/>
  <c r="Z49" i="1"/>
  <c r="Z50" i="1"/>
  <c r="Z51" i="1"/>
  <c r="Z52" i="1"/>
  <c r="Z53" i="1"/>
  <c r="Z54" i="1"/>
  <c r="Z57" i="1"/>
  <c r="Z58" i="1"/>
  <c r="Z59" i="1"/>
  <c r="Z60" i="1"/>
  <c r="W36" i="1"/>
  <c r="W37" i="1"/>
  <c r="W38" i="1"/>
  <c r="W39" i="1"/>
  <c r="W40" i="1"/>
  <c r="W41" i="1"/>
  <c r="W42" i="1"/>
  <c r="W43" i="1"/>
  <c r="W44" i="1"/>
  <c r="W45" i="1"/>
  <c r="W46" i="1"/>
  <c r="W47" i="1"/>
  <c r="W48" i="1"/>
  <c r="W49" i="1"/>
  <c r="W50" i="1"/>
  <c r="W51" i="1"/>
  <c r="W52" i="1"/>
  <c r="W53" i="1"/>
  <c r="W54" i="1"/>
  <c r="W57" i="1"/>
  <c r="W58" i="1"/>
  <c r="W59" i="1"/>
  <c r="W60" i="1"/>
  <c r="T36" i="1"/>
  <c r="T37" i="1"/>
  <c r="T38" i="1"/>
  <c r="T39" i="1"/>
  <c r="T40" i="1"/>
  <c r="T41" i="1"/>
  <c r="T42" i="1"/>
  <c r="T43" i="1"/>
  <c r="T44" i="1"/>
  <c r="T45" i="1"/>
  <c r="T46" i="1"/>
  <c r="T47" i="1"/>
  <c r="T48" i="1"/>
  <c r="T49" i="1"/>
  <c r="T50" i="1"/>
  <c r="T51" i="1"/>
  <c r="T52" i="1"/>
  <c r="T53" i="1"/>
  <c r="T54" i="1"/>
  <c r="T57" i="1"/>
  <c r="T58" i="1"/>
  <c r="T59" i="1"/>
  <c r="T60" i="1"/>
  <c r="AC35" i="1"/>
  <c r="Z35" i="1"/>
  <c r="W35" i="1"/>
  <c r="T35" i="1"/>
  <c r="Q36" i="1"/>
  <c r="Q37" i="1"/>
  <c r="Q38" i="1"/>
  <c r="Q39" i="1"/>
  <c r="Q40" i="1"/>
  <c r="Q41" i="1"/>
  <c r="Q42" i="1"/>
  <c r="Q43" i="1"/>
  <c r="Q44" i="1"/>
  <c r="Q45" i="1"/>
  <c r="Q46" i="1"/>
  <c r="Q47" i="1"/>
  <c r="Q48" i="1"/>
  <c r="Q49" i="1"/>
  <c r="Q50" i="1"/>
  <c r="Q51" i="1"/>
  <c r="Q52" i="1"/>
  <c r="Q53" i="1"/>
  <c r="Q54" i="1"/>
  <c r="Q57" i="1"/>
  <c r="Q58" i="1"/>
  <c r="Q59" i="1"/>
  <c r="Q60" i="1"/>
  <c r="N36" i="1"/>
  <c r="N37" i="1"/>
  <c r="N38" i="1"/>
  <c r="N39" i="1"/>
  <c r="N40" i="1"/>
  <c r="N41" i="1"/>
  <c r="N42" i="1"/>
  <c r="N43" i="1"/>
  <c r="N44" i="1"/>
  <c r="N45" i="1"/>
  <c r="N46" i="1"/>
  <c r="N47" i="1"/>
  <c r="N48" i="1"/>
  <c r="N49" i="1"/>
  <c r="N50" i="1"/>
  <c r="N51" i="1"/>
  <c r="N52" i="1"/>
  <c r="N53" i="1"/>
  <c r="N54" i="1"/>
  <c r="N57" i="1"/>
  <c r="N58" i="1"/>
  <c r="N59" i="1"/>
  <c r="N60" i="1"/>
  <c r="K36" i="1"/>
  <c r="K37" i="1"/>
  <c r="K38" i="1"/>
  <c r="K39" i="1"/>
  <c r="K40" i="1"/>
  <c r="K41" i="1"/>
  <c r="K42" i="1"/>
  <c r="K43" i="1"/>
  <c r="K44" i="1"/>
  <c r="K45" i="1"/>
  <c r="K46" i="1"/>
  <c r="K47" i="1"/>
  <c r="K48" i="1"/>
  <c r="K49" i="1"/>
  <c r="K50" i="1"/>
  <c r="K51" i="1"/>
  <c r="K52" i="1"/>
  <c r="K53" i="1"/>
  <c r="K54" i="1"/>
  <c r="K57" i="1"/>
  <c r="K58" i="1"/>
  <c r="K59" i="1"/>
  <c r="K60" i="1"/>
  <c r="H36" i="1"/>
  <c r="H37" i="1"/>
  <c r="H38" i="1"/>
  <c r="H39" i="1"/>
  <c r="H40" i="1"/>
  <c r="H41" i="1"/>
  <c r="H42" i="1"/>
  <c r="H43" i="1"/>
  <c r="H44" i="1"/>
  <c r="H45" i="1"/>
  <c r="H46" i="1"/>
  <c r="H47" i="1"/>
  <c r="H48" i="1"/>
  <c r="H49" i="1"/>
  <c r="H50" i="1"/>
  <c r="H51" i="1"/>
  <c r="H52" i="1"/>
  <c r="H53" i="1"/>
  <c r="H54" i="1"/>
  <c r="H57" i="1"/>
  <c r="H58" i="1"/>
  <c r="H59" i="1"/>
  <c r="E36" i="1"/>
  <c r="E37" i="1"/>
  <c r="E38" i="1"/>
  <c r="E39" i="1"/>
  <c r="E40" i="1"/>
  <c r="E41" i="1"/>
  <c r="E42" i="1"/>
  <c r="E43" i="1"/>
  <c r="E44" i="1"/>
  <c r="E45" i="1"/>
  <c r="E46" i="1"/>
  <c r="E47" i="1"/>
  <c r="E48" i="1"/>
  <c r="E49" i="1"/>
  <c r="E50" i="1"/>
  <c r="E51" i="1"/>
  <c r="E52" i="1"/>
  <c r="E53" i="1"/>
  <c r="E54" i="1"/>
  <c r="E57" i="1"/>
  <c r="E58" i="1"/>
  <c r="E59" i="1"/>
  <c r="E60" i="1"/>
  <c r="Q35" i="1"/>
  <c r="N35" i="1"/>
  <c r="K35" i="1"/>
  <c r="H35" i="1"/>
  <c r="E35" i="1"/>
  <c r="B36" i="1" l="1"/>
  <c r="B37" i="1"/>
  <c r="B38" i="1"/>
  <c r="B39" i="1"/>
  <c r="B40" i="1"/>
  <c r="B41" i="1"/>
  <c r="B42" i="1"/>
  <c r="B43" i="1"/>
  <c r="B44" i="1"/>
  <c r="B45" i="1"/>
  <c r="B46" i="1"/>
  <c r="B47" i="1"/>
  <c r="B48" i="1"/>
  <c r="B49" i="1"/>
  <c r="B50" i="1"/>
  <c r="B51" i="1"/>
  <c r="B52" i="1"/>
  <c r="B53" i="1"/>
  <c r="B54" i="1"/>
  <c r="B57" i="1"/>
  <c r="B58" i="1"/>
  <c r="B59" i="1"/>
  <c r="B60" i="1"/>
  <c r="B35" i="1"/>
  <c r="C4" i="1"/>
  <c r="C6" i="1"/>
  <c r="C7" i="1"/>
  <c r="C8" i="1"/>
  <c r="C9" i="1"/>
  <c r="C11" i="1"/>
  <c r="C12" i="1"/>
  <c r="C13" i="1"/>
  <c r="C15" i="1"/>
  <c r="B15" i="1"/>
  <c r="B13" i="1"/>
  <c r="B12" i="1"/>
  <c r="B11" i="1"/>
  <c r="B9" i="1"/>
  <c r="B8" i="1"/>
  <c r="B7" i="1"/>
  <c r="B6" i="1"/>
  <c r="B4" i="1"/>
  <c r="L11" i="6"/>
  <c r="L10" i="6"/>
  <c r="L9" i="6"/>
  <c r="L8" i="6"/>
  <c r="K56" i="1" l="1"/>
  <c r="B56" i="1"/>
  <c r="Q56" i="1"/>
  <c r="AF56" i="1"/>
  <c r="W56" i="1"/>
  <c r="N56" i="1"/>
  <c r="AC56" i="1"/>
  <c r="AI56" i="1"/>
  <c r="E56" i="1"/>
  <c r="T56" i="1"/>
  <c r="H56" i="1"/>
  <c r="Z56" i="1"/>
  <c r="F162" i="26"/>
  <c r="R162" i="26"/>
  <c r="Z166" i="26"/>
  <c r="X166" i="26"/>
  <c r="V166" i="26"/>
  <c r="R166" i="26"/>
  <c r="P166" i="26"/>
  <c r="N166" i="26"/>
  <c r="H166" i="26"/>
  <c r="V165" i="26"/>
  <c r="V167" i="26" s="1"/>
  <c r="N165" i="26"/>
  <c r="N167" i="26" s="1"/>
  <c r="V164" i="26"/>
  <c r="N164" i="26"/>
  <c r="V163" i="26"/>
  <c r="N163" i="26"/>
  <c r="V161" i="26"/>
  <c r="V160" i="26"/>
  <c r="V159" i="26" s="1"/>
  <c r="N161" i="26"/>
  <c r="N160" i="26"/>
  <c r="N159" i="26" s="1"/>
  <c r="A4" i="26"/>
  <c r="A5" i="26"/>
  <c r="A6" i="26"/>
  <c r="A7" i="26"/>
  <c r="A8" i="26"/>
  <c r="A9" i="26"/>
  <c r="A10" i="26"/>
  <c r="A11" i="26"/>
  <c r="A12" i="26"/>
  <c r="A13" i="26"/>
  <c r="A14" i="26"/>
  <c r="A15" i="26"/>
  <c r="A16" i="26"/>
  <c r="A17" i="26"/>
  <c r="A18" i="26"/>
  <c r="A19" i="26"/>
  <c r="A20" i="26"/>
  <c r="A21" i="26"/>
  <c r="A22" i="26"/>
  <c r="A23" i="26"/>
  <c r="A24" i="26"/>
  <c r="A25" i="26"/>
  <c r="A26" i="26"/>
  <c r="A27" i="26"/>
  <c r="A28" i="26"/>
  <c r="A29" i="26"/>
  <c r="A30" i="26"/>
  <c r="A31" i="26"/>
  <c r="A32" i="26"/>
  <c r="A33" i="26"/>
  <c r="A34" i="26"/>
  <c r="A35" i="26"/>
  <c r="A36" i="26"/>
  <c r="A37" i="26"/>
  <c r="A38" i="26"/>
  <c r="A39" i="26"/>
  <c r="A40" i="26"/>
  <c r="A41" i="26"/>
  <c r="A42" i="26"/>
  <c r="A43" i="26"/>
  <c r="A44" i="26"/>
  <c r="A45" i="26"/>
  <c r="A46" i="26"/>
  <c r="A47" i="26"/>
  <c r="A48" i="26"/>
  <c r="A49" i="26"/>
  <c r="A50" i="26"/>
  <c r="A51" i="26"/>
  <c r="A52" i="26"/>
  <c r="A53" i="26"/>
  <c r="A54" i="26"/>
  <c r="A55" i="26"/>
  <c r="A56" i="26"/>
  <c r="A57" i="26"/>
  <c r="A58" i="26"/>
  <c r="A59" i="26"/>
  <c r="A60" i="26"/>
  <c r="A61" i="26"/>
  <c r="A62" i="26"/>
  <c r="A63" i="26"/>
  <c r="A64" i="26"/>
  <c r="A65" i="26"/>
  <c r="A66" i="26"/>
  <c r="A67" i="26"/>
  <c r="A68" i="26"/>
  <c r="A69" i="26"/>
  <c r="A70" i="26"/>
  <c r="A71" i="26"/>
  <c r="A72" i="26"/>
  <c r="A73" i="26"/>
  <c r="A74" i="26"/>
  <c r="A75" i="26"/>
  <c r="A76" i="26"/>
  <c r="A77" i="26"/>
  <c r="A78" i="26"/>
  <c r="A79" i="26"/>
  <c r="A80" i="26"/>
  <c r="A81" i="26"/>
  <c r="A82" i="26"/>
  <c r="A83" i="26"/>
  <c r="A84" i="26"/>
  <c r="A85" i="26"/>
  <c r="A86" i="26"/>
  <c r="A87" i="26"/>
  <c r="A88" i="26"/>
  <c r="A89" i="26"/>
  <c r="A90" i="26"/>
  <c r="A91" i="26"/>
  <c r="A92" i="26"/>
  <c r="A93" i="26"/>
  <c r="A94" i="26"/>
  <c r="A95" i="26"/>
  <c r="A96" i="26"/>
  <c r="A97" i="26"/>
  <c r="A98" i="26"/>
  <c r="A99" i="26"/>
  <c r="A100" i="26"/>
  <c r="A101" i="26"/>
  <c r="A102" i="26"/>
  <c r="A103" i="26"/>
  <c r="A104" i="26"/>
  <c r="A105" i="26"/>
  <c r="A106" i="26"/>
  <c r="A107" i="26"/>
  <c r="A108" i="26"/>
  <c r="A109" i="26"/>
  <c r="A110" i="26"/>
  <c r="A111" i="26"/>
  <c r="A112" i="26"/>
  <c r="A113" i="26"/>
  <c r="A114" i="26"/>
  <c r="A115" i="26"/>
  <c r="A116" i="26"/>
  <c r="A117" i="26"/>
  <c r="A118" i="26"/>
  <c r="A119" i="26"/>
  <c r="A120" i="26"/>
  <c r="A121" i="26"/>
  <c r="A122" i="26"/>
  <c r="A123" i="26"/>
  <c r="A124" i="26"/>
  <c r="A125" i="26"/>
  <c r="A126" i="26"/>
  <c r="A127" i="26"/>
  <c r="A128" i="26"/>
  <c r="A129" i="26"/>
  <c r="A130" i="26"/>
  <c r="A131" i="26"/>
  <c r="A132" i="26"/>
  <c r="A133" i="26"/>
  <c r="A134" i="26"/>
  <c r="A135" i="26"/>
  <c r="A136" i="26"/>
  <c r="A137" i="26"/>
  <c r="A138" i="26"/>
  <c r="A139" i="26"/>
  <c r="A140" i="26"/>
  <c r="A141" i="26"/>
  <c r="A142" i="26"/>
  <c r="A143" i="26"/>
  <c r="A144" i="26"/>
  <c r="A145" i="26"/>
  <c r="A146" i="26"/>
  <c r="A147" i="26"/>
  <c r="A148" i="26"/>
  <c r="A149" i="26"/>
  <c r="A150" i="26"/>
  <c r="A151" i="26"/>
  <c r="A152" i="26"/>
  <c r="A153" i="26"/>
  <c r="A154" i="26"/>
  <c r="A155" i="26"/>
  <c r="A3" i="26"/>
  <c r="L107" i="6"/>
  <c r="H26" i="23"/>
  <c r="G26" i="23"/>
  <c r="L94" i="6"/>
  <c r="L57" i="6" l="1"/>
  <c r="L64" i="6"/>
  <c r="L63" i="6"/>
  <c r="L62" i="6"/>
  <c r="L56" i="6"/>
  <c r="G6" i="23"/>
  <c r="L31" i="6"/>
  <c r="L32" i="6"/>
  <c r="L33" i="6"/>
  <c r="L34" i="6"/>
  <c r="L35" i="6"/>
  <c r="L36" i="6"/>
  <c r="L37" i="6"/>
  <c r="L28" i="6"/>
  <c r="L27" i="6"/>
  <c r="T161" i="26"/>
  <c r="T160" i="26"/>
  <c r="T159" i="26" s="1"/>
  <c r="H60" i="1"/>
  <c r="L20" i="6"/>
  <c r="L19" i="6"/>
  <c r="E104" i="13"/>
  <c r="F104" i="13"/>
  <c r="E105" i="13"/>
  <c r="F105" i="13"/>
  <c r="E106" i="13"/>
  <c r="F106" i="13"/>
  <c r="E107" i="13"/>
  <c r="F107" i="13"/>
  <c r="E108" i="13"/>
  <c r="F108" i="13"/>
  <c r="E109" i="13"/>
  <c r="F109" i="13"/>
  <c r="E110" i="13"/>
  <c r="F110" i="13"/>
  <c r="E111" i="13"/>
  <c r="F111" i="13"/>
  <c r="E112" i="13"/>
  <c r="F112" i="13"/>
  <c r="E113" i="13"/>
  <c r="F113" i="13"/>
  <c r="E114" i="13"/>
  <c r="F114" i="13"/>
  <c r="E115" i="13"/>
  <c r="F115" i="13"/>
  <c r="E116" i="13"/>
  <c r="F116" i="13"/>
  <c r="E117" i="13"/>
  <c r="F117" i="13"/>
  <c r="E118" i="13"/>
  <c r="F118" i="13"/>
  <c r="E119" i="13"/>
  <c r="F119" i="13"/>
  <c r="E120" i="13"/>
  <c r="F120" i="13"/>
  <c r="E121" i="13"/>
  <c r="F121" i="13"/>
  <c r="E122" i="13"/>
  <c r="F122" i="13"/>
  <c r="E123" i="13"/>
  <c r="F123" i="13"/>
  <c r="E124" i="13"/>
  <c r="F124" i="13"/>
  <c r="E125" i="13"/>
  <c r="F125" i="13"/>
  <c r="E126" i="13"/>
  <c r="F126" i="13"/>
  <c r="E127" i="13"/>
  <c r="F127" i="13"/>
  <c r="E128" i="13"/>
  <c r="F128" i="13"/>
  <c r="E129" i="13"/>
  <c r="F129" i="13"/>
  <c r="E130" i="13"/>
  <c r="F130" i="13"/>
  <c r="E131" i="13"/>
  <c r="F131" i="13"/>
  <c r="E132" i="13"/>
  <c r="F132" i="13"/>
  <c r="E133" i="13"/>
  <c r="F133" i="13"/>
  <c r="E138" i="13"/>
  <c r="F138" i="13"/>
  <c r="E139" i="13"/>
  <c r="F139" i="13"/>
  <c r="E140" i="13"/>
  <c r="F140" i="13"/>
  <c r="E141" i="13"/>
  <c r="F141" i="13"/>
  <c r="E142" i="13"/>
  <c r="F142" i="13"/>
  <c r="E143" i="13"/>
  <c r="F143" i="13"/>
  <c r="E144" i="13"/>
  <c r="F144" i="13"/>
  <c r="E145" i="13"/>
  <c r="F145" i="13"/>
  <c r="E146" i="13"/>
  <c r="F146" i="13"/>
  <c r="E147" i="13"/>
  <c r="F147" i="13"/>
  <c r="E148" i="13"/>
  <c r="F148" i="13"/>
  <c r="E149" i="13"/>
  <c r="F149" i="13"/>
  <c r="E150" i="13"/>
  <c r="F150" i="13"/>
  <c r="E151" i="13"/>
  <c r="F151" i="13"/>
  <c r="E152" i="13"/>
  <c r="F152" i="13"/>
  <c r="E153" i="13"/>
  <c r="F153" i="13"/>
  <c r="E154" i="13"/>
  <c r="F154" i="13"/>
  <c r="E155" i="13"/>
  <c r="F155" i="13"/>
  <c r="E156" i="13"/>
  <c r="F156" i="13"/>
  <c r="E157" i="13"/>
  <c r="F157" i="13"/>
  <c r="E158" i="13"/>
  <c r="F158" i="13"/>
  <c r="E159" i="13"/>
  <c r="F159" i="13"/>
  <c r="E160" i="13"/>
  <c r="F160" i="13"/>
  <c r="E161" i="13"/>
  <c r="F161" i="13"/>
  <c r="E162" i="13"/>
  <c r="F162" i="13"/>
  <c r="E163" i="13"/>
  <c r="F163" i="13"/>
  <c r="E164" i="13"/>
  <c r="F164" i="13"/>
  <c r="E165" i="13"/>
  <c r="F165" i="13"/>
  <c r="E166" i="13"/>
  <c r="F166" i="13"/>
  <c r="E167" i="13"/>
  <c r="F167" i="13"/>
  <c r="E175" i="13"/>
  <c r="F175" i="13"/>
  <c r="E176" i="13"/>
  <c r="F176" i="13"/>
  <c r="E177" i="13"/>
  <c r="F177" i="13"/>
  <c r="E178" i="13"/>
  <c r="F178" i="13"/>
  <c r="E179" i="13"/>
  <c r="F179" i="13"/>
  <c r="E180" i="13"/>
  <c r="F180" i="13"/>
  <c r="E181" i="13"/>
  <c r="F181" i="13"/>
  <c r="E182" i="13"/>
  <c r="F182" i="13"/>
  <c r="E183" i="13"/>
  <c r="F183" i="13"/>
  <c r="E184" i="13"/>
  <c r="F184" i="13"/>
  <c r="E185" i="13"/>
  <c r="F185" i="13"/>
  <c r="E186" i="13"/>
  <c r="F186" i="13"/>
  <c r="E187" i="13"/>
  <c r="F187" i="13"/>
  <c r="E188" i="13"/>
  <c r="F188" i="13"/>
  <c r="E189" i="13"/>
  <c r="F189" i="13"/>
  <c r="E190" i="13"/>
  <c r="F190" i="13"/>
  <c r="E191" i="13"/>
  <c r="F191" i="13"/>
  <c r="E192" i="13"/>
  <c r="F192" i="13"/>
  <c r="E193" i="13"/>
  <c r="F193" i="13"/>
  <c r="E194" i="13"/>
  <c r="F194" i="13"/>
  <c r="E195" i="13"/>
  <c r="F195" i="13"/>
  <c r="E196" i="13"/>
  <c r="F196" i="13"/>
  <c r="E197" i="13"/>
  <c r="F197" i="13"/>
  <c r="E198" i="13"/>
  <c r="F198" i="13"/>
  <c r="E199" i="13"/>
  <c r="F199" i="13"/>
  <c r="E200" i="13"/>
  <c r="F200" i="13"/>
  <c r="E201" i="13"/>
  <c r="F201" i="13"/>
  <c r="E202" i="13"/>
  <c r="F202" i="13"/>
  <c r="E203" i="13"/>
  <c r="F203" i="13"/>
  <c r="E208" i="13"/>
  <c r="F208" i="13"/>
  <c r="E209" i="13"/>
  <c r="F209" i="13"/>
  <c r="E210" i="13"/>
  <c r="F210" i="13"/>
  <c r="E211" i="13"/>
  <c r="F211" i="13"/>
  <c r="E212" i="13"/>
  <c r="F212" i="13"/>
  <c r="E213" i="13"/>
  <c r="F213" i="13"/>
  <c r="E214" i="13"/>
  <c r="F214" i="13"/>
  <c r="E215" i="13"/>
  <c r="F215" i="13"/>
  <c r="E216" i="13"/>
  <c r="F216" i="13"/>
  <c r="E217" i="13"/>
  <c r="F217" i="13"/>
  <c r="E218" i="13"/>
  <c r="F218" i="13"/>
  <c r="E219" i="13"/>
  <c r="F219" i="13"/>
  <c r="E220" i="13"/>
  <c r="F220" i="13"/>
  <c r="E221" i="13"/>
  <c r="F221" i="13"/>
  <c r="E222" i="13"/>
  <c r="F222" i="13"/>
  <c r="E223" i="13"/>
  <c r="F223" i="13"/>
  <c r="E224" i="13"/>
  <c r="F224" i="13"/>
  <c r="E225" i="13"/>
  <c r="F225" i="13"/>
  <c r="E226" i="13"/>
  <c r="F226" i="13"/>
  <c r="E227" i="13"/>
  <c r="F227" i="13"/>
  <c r="E228" i="13"/>
  <c r="F228" i="13"/>
  <c r="E229" i="13"/>
  <c r="F229" i="13"/>
  <c r="E230" i="13"/>
  <c r="F230" i="13"/>
  <c r="E231" i="13"/>
  <c r="F231" i="13"/>
  <c r="E232" i="13"/>
  <c r="F232" i="13"/>
  <c r="E233" i="13"/>
  <c r="F233" i="13"/>
  <c r="E234" i="13"/>
  <c r="F234" i="13"/>
  <c r="E235" i="13"/>
  <c r="F235" i="13"/>
  <c r="E236" i="13"/>
  <c r="F236" i="13"/>
  <c r="E237" i="13"/>
  <c r="F237" i="13"/>
  <c r="E242" i="13"/>
  <c r="F242" i="13"/>
  <c r="E243" i="13"/>
  <c r="F243" i="13"/>
  <c r="E244" i="13"/>
  <c r="F244" i="13"/>
  <c r="E245" i="13"/>
  <c r="F245" i="13"/>
  <c r="E246" i="13"/>
  <c r="F246" i="13"/>
  <c r="E247" i="13"/>
  <c r="F247" i="13"/>
  <c r="E248" i="13"/>
  <c r="F248" i="13"/>
  <c r="E249" i="13"/>
  <c r="F249" i="13"/>
  <c r="E250" i="13"/>
  <c r="F250" i="13"/>
  <c r="E251" i="13"/>
  <c r="F251" i="13"/>
  <c r="E252" i="13"/>
  <c r="F252" i="13"/>
  <c r="E253" i="13"/>
  <c r="F253" i="13"/>
  <c r="E254" i="13"/>
  <c r="F254" i="13"/>
  <c r="E255" i="13"/>
  <c r="F255" i="13"/>
  <c r="E256" i="13"/>
  <c r="F256" i="13"/>
  <c r="E257" i="13"/>
  <c r="F257" i="13"/>
  <c r="E258" i="13"/>
  <c r="F258" i="13"/>
  <c r="E259" i="13"/>
  <c r="F259" i="13"/>
  <c r="E260" i="13"/>
  <c r="F260" i="13"/>
  <c r="E261" i="13"/>
  <c r="F261" i="13"/>
  <c r="E262" i="13"/>
  <c r="F262" i="13"/>
  <c r="E263" i="13"/>
  <c r="F263" i="13"/>
  <c r="E264" i="13"/>
  <c r="F264" i="13"/>
  <c r="E265" i="13"/>
  <c r="F265" i="13"/>
  <c r="E266" i="13"/>
  <c r="F266" i="13"/>
  <c r="E267" i="13"/>
  <c r="F267" i="13"/>
  <c r="E268" i="13"/>
  <c r="F268" i="13"/>
  <c r="E269" i="13"/>
  <c r="F269" i="13"/>
  <c r="E270" i="13"/>
  <c r="F270" i="13"/>
  <c r="E275" i="13"/>
  <c r="F275" i="13"/>
  <c r="E276" i="13"/>
  <c r="F276" i="13"/>
  <c r="E277" i="13"/>
  <c r="F277" i="13"/>
  <c r="E278" i="13"/>
  <c r="F278" i="13"/>
  <c r="E279" i="13"/>
  <c r="F279" i="13"/>
  <c r="E280" i="13"/>
  <c r="F280" i="13"/>
  <c r="E281" i="13"/>
  <c r="F281" i="13"/>
  <c r="E282" i="13"/>
  <c r="F282" i="13"/>
  <c r="E283" i="13"/>
  <c r="F283" i="13"/>
  <c r="E284" i="13"/>
  <c r="F284" i="13"/>
  <c r="E285" i="13"/>
  <c r="F285" i="13"/>
  <c r="E286" i="13"/>
  <c r="F286" i="13"/>
  <c r="E287" i="13"/>
  <c r="F287" i="13"/>
  <c r="E288" i="13"/>
  <c r="F288" i="13"/>
  <c r="E289" i="13"/>
  <c r="F289" i="13"/>
  <c r="E290" i="13"/>
  <c r="F290" i="13"/>
  <c r="E291" i="13"/>
  <c r="F291" i="13"/>
  <c r="E292" i="13"/>
  <c r="F292" i="13"/>
  <c r="E293" i="13"/>
  <c r="F293" i="13"/>
  <c r="E294" i="13"/>
  <c r="F294" i="13"/>
  <c r="E295" i="13"/>
  <c r="F295" i="13"/>
  <c r="E296" i="13"/>
  <c r="F296" i="13"/>
  <c r="E297" i="13"/>
  <c r="F297" i="13"/>
  <c r="E298" i="13"/>
  <c r="F298" i="13"/>
  <c r="E299" i="13"/>
  <c r="F299" i="13"/>
  <c r="E300" i="13"/>
  <c r="F300" i="13"/>
  <c r="E301" i="13"/>
  <c r="F301" i="13"/>
  <c r="E302" i="13"/>
  <c r="F302" i="13"/>
  <c r="E303" i="13"/>
  <c r="F303" i="13"/>
  <c r="E304" i="13"/>
  <c r="F304" i="13"/>
  <c r="E312" i="13"/>
  <c r="F312" i="13"/>
  <c r="E313" i="13"/>
  <c r="F313" i="13"/>
  <c r="E314" i="13"/>
  <c r="F314" i="13"/>
  <c r="E315" i="13"/>
  <c r="F315" i="13"/>
  <c r="E316" i="13"/>
  <c r="F316" i="13"/>
  <c r="E317" i="13"/>
  <c r="F317" i="13"/>
  <c r="E318" i="13"/>
  <c r="F318" i="13"/>
  <c r="E319" i="13"/>
  <c r="F319" i="13"/>
  <c r="E320" i="13"/>
  <c r="F320" i="13"/>
  <c r="E321" i="13"/>
  <c r="F321" i="13"/>
  <c r="E322" i="13"/>
  <c r="F322" i="13"/>
  <c r="E323" i="13"/>
  <c r="F323" i="13"/>
  <c r="E324" i="13"/>
  <c r="F324" i="13"/>
  <c r="E325" i="13"/>
  <c r="F325" i="13"/>
  <c r="E326" i="13"/>
  <c r="F326" i="13"/>
  <c r="E327" i="13"/>
  <c r="F327" i="13"/>
  <c r="E328" i="13"/>
  <c r="F328" i="13"/>
  <c r="E329" i="13"/>
  <c r="F329" i="13"/>
  <c r="E330" i="13"/>
  <c r="F330" i="13"/>
  <c r="E331" i="13"/>
  <c r="F331" i="13"/>
  <c r="E332" i="13"/>
  <c r="F332" i="13"/>
  <c r="E333" i="13"/>
  <c r="F333" i="13"/>
  <c r="E334" i="13"/>
  <c r="F334" i="13"/>
  <c r="E335" i="13"/>
  <c r="F335" i="13"/>
  <c r="E336" i="13"/>
  <c r="F336" i="13"/>
  <c r="E337" i="13"/>
  <c r="F337" i="13"/>
  <c r="E338" i="13"/>
  <c r="F338" i="13"/>
  <c r="E339" i="13"/>
  <c r="F339" i="13"/>
  <c r="E340" i="13"/>
  <c r="F340" i="13"/>
  <c r="E341" i="13"/>
  <c r="F341" i="13"/>
  <c r="E346" i="13"/>
  <c r="F346" i="13"/>
  <c r="E347" i="13"/>
  <c r="F347" i="13"/>
  <c r="E348" i="13"/>
  <c r="F348" i="13"/>
  <c r="E349" i="13"/>
  <c r="F349" i="13"/>
  <c r="E350" i="13"/>
  <c r="F350" i="13"/>
  <c r="E351" i="13"/>
  <c r="F351" i="13"/>
  <c r="E352" i="13"/>
  <c r="F352" i="13"/>
  <c r="E353" i="13"/>
  <c r="F353" i="13"/>
  <c r="E354" i="13"/>
  <c r="F354" i="13"/>
  <c r="E355" i="13"/>
  <c r="F355" i="13"/>
  <c r="E356" i="13"/>
  <c r="F356" i="13"/>
  <c r="E357" i="13"/>
  <c r="F357" i="13"/>
  <c r="E358" i="13"/>
  <c r="F358" i="13"/>
  <c r="E359" i="13"/>
  <c r="F359" i="13"/>
  <c r="E360" i="13"/>
  <c r="F360" i="13"/>
  <c r="E361" i="13"/>
  <c r="F361" i="13"/>
  <c r="E362" i="13"/>
  <c r="F362" i="13"/>
  <c r="E363" i="13"/>
  <c r="F363" i="13"/>
  <c r="E364" i="13"/>
  <c r="F364" i="13"/>
  <c r="E365" i="13"/>
  <c r="F365" i="13"/>
  <c r="E366" i="13"/>
  <c r="F366" i="13"/>
  <c r="E367" i="13"/>
  <c r="F367" i="13"/>
  <c r="E368" i="13"/>
  <c r="F368" i="13"/>
  <c r="E369" i="13"/>
  <c r="F369" i="13"/>
  <c r="E370" i="13"/>
  <c r="F370" i="13"/>
  <c r="E371" i="13"/>
  <c r="F371" i="13"/>
  <c r="E372" i="13"/>
  <c r="F372" i="13"/>
  <c r="E377" i="13"/>
  <c r="F377" i="13"/>
  <c r="E378" i="13"/>
  <c r="F378" i="13"/>
  <c r="E379" i="13"/>
  <c r="F379" i="13"/>
  <c r="E380" i="13"/>
  <c r="F380" i="13"/>
  <c r="E381" i="13"/>
  <c r="F381" i="13"/>
  <c r="E382" i="13"/>
  <c r="F382" i="13"/>
  <c r="E383" i="13"/>
  <c r="F383" i="13"/>
  <c r="E384" i="13"/>
  <c r="F384" i="13"/>
  <c r="E385" i="13"/>
  <c r="F385" i="13"/>
  <c r="E386" i="13"/>
  <c r="F386" i="13"/>
  <c r="E387" i="13"/>
  <c r="F387" i="13"/>
  <c r="E388" i="13"/>
  <c r="F388" i="13"/>
  <c r="E389" i="13"/>
  <c r="F389" i="13"/>
  <c r="E390" i="13"/>
  <c r="F390" i="13"/>
  <c r="E391" i="13"/>
  <c r="F391" i="13"/>
  <c r="E392" i="13"/>
  <c r="F392" i="13"/>
  <c r="E393" i="13"/>
  <c r="F393" i="13"/>
  <c r="E394" i="13"/>
  <c r="F394" i="13"/>
  <c r="E395" i="13"/>
  <c r="F395" i="13"/>
  <c r="E396" i="13"/>
  <c r="F396" i="13"/>
  <c r="E397" i="13"/>
  <c r="F397" i="13"/>
  <c r="E398" i="13"/>
  <c r="F398" i="13"/>
  <c r="E399" i="13"/>
  <c r="F399" i="13"/>
  <c r="E400" i="13"/>
  <c r="F400" i="13"/>
  <c r="E401" i="13"/>
  <c r="F401" i="13"/>
  <c r="E402" i="13"/>
  <c r="F402" i="13"/>
  <c r="E403" i="13"/>
  <c r="F403" i="13"/>
  <c r="E404" i="13"/>
  <c r="F404" i="13"/>
  <c r="E405" i="13"/>
  <c r="F405" i="13"/>
  <c r="E406" i="13"/>
  <c r="F406" i="13"/>
  <c r="F376" i="13"/>
  <c r="E376" i="13"/>
  <c r="F345" i="13"/>
  <c r="E345" i="13"/>
  <c r="F311" i="13"/>
  <c r="E311" i="13"/>
  <c r="F274" i="13"/>
  <c r="E274" i="13"/>
  <c r="F241" i="13"/>
  <c r="E241" i="13"/>
  <c r="F207" i="13"/>
  <c r="E207" i="13"/>
  <c r="F174" i="13"/>
  <c r="E174" i="13"/>
  <c r="F137" i="13"/>
  <c r="E137" i="13"/>
  <c r="F103" i="13"/>
  <c r="E103" i="13"/>
  <c r="E4" i="13"/>
  <c r="F4" i="13"/>
  <c r="E5" i="13"/>
  <c r="F5" i="13"/>
  <c r="E6" i="13"/>
  <c r="F6" i="13"/>
  <c r="E7" i="13"/>
  <c r="F7" i="13"/>
  <c r="E8" i="13"/>
  <c r="F8" i="13"/>
  <c r="E9" i="13"/>
  <c r="F9" i="13"/>
  <c r="E10" i="13"/>
  <c r="F10" i="13"/>
  <c r="E11" i="13"/>
  <c r="F11" i="13"/>
  <c r="E12" i="13"/>
  <c r="F12" i="13"/>
  <c r="E13" i="13"/>
  <c r="F13" i="13"/>
  <c r="E14" i="13"/>
  <c r="F14" i="13"/>
  <c r="E15" i="13"/>
  <c r="F15" i="13"/>
  <c r="E16" i="13"/>
  <c r="F16" i="13"/>
  <c r="E17" i="13"/>
  <c r="F17" i="13"/>
  <c r="E18" i="13"/>
  <c r="F18" i="13"/>
  <c r="E19" i="13"/>
  <c r="F19" i="13"/>
  <c r="E20" i="13"/>
  <c r="F20" i="13"/>
  <c r="E21" i="13"/>
  <c r="F21" i="13"/>
  <c r="E22" i="13"/>
  <c r="F22" i="13"/>
  <c r="E23" i="13"/>
  <c r="F23" i="13"/>
  <c r="E24" i="13"/>
  <c r="F24" i="13"/>
  <c r="E25" i="13"/>
  <c r="F25" i="13"/>
  <c r="E26" i="13"/>
  <c r="F26" i="13"/>
  <c r="E27" i="13"/>
  <c r="F27" i="13"/>
  <c r="E28" i="13"/>
  <c r="F28" i="13"/>
  <c r="E29" i="13"/>
  <c r="F29" i="13"/>
  <c r="E30" i="13"/>
  <c r="F30" i="13"/>
  <c r="E31" i="13"/>
  <c r="F31" i="13"/>
  <c r="E32" i="13"/>
  <c r="F32" i="13"/>
  <c r="F33" i="13"/>
  <c r="E33" i="13"/>
  <c r="E36" i="13"/>
  <c r="F36" i="13"/>
  <c r="E37" i="13"/>
  <c r="F37" i="13"/>
  <c r="E38" i="13"/>
  <c r="F38" i="13"/>
  <c r="E39" i="13"/>
  <c r="F39" i="13"/>
  <c r="E40" i="13"/>
  <c r="F40" i="13"/>
  <c r="E41" i="13"/>
  <c r="F41" i="13"/>
  <c r="E42" i="13"/>
  <c r="F42" i="13"/>
  <c r="E43" i="13"/>
  <c r="F43" i="13"/>
  <c r="E44" i="13"/>
  <c r="F44" i="13"/>
  <c r="E45" i="13"/>
  <c r="F45" i="13"/>
  <c r="E46" i="13"/>
  <c r="F46" i="13"/>
  <c r="E47" i="13"/>
  <c r="F47" i="13"/>
  <c r="E48" i="13"/>
  <c r="F48" i="13"/>
  <c r="E49" i="13"/>
  <c r="F49" i="13"/>
  <c r="E50" i="13"/>
  <c r="F50" i="13"/>
  <c r="E51" i="13"/>
  <c r="F51" i="13"/>
  <c r="E52" i="13"/>
  <c r="F52" i="13"/>
  <c r="E53" i="13"/>
  <c r="F53" i="13"/>
  <c r="E54" i="13"/>
  <c r="F54" i="13"/>
  <c r="E55" i="13"/>
  <c r="F55" i="13"/>
  <c r="E56" i="13"/>
  <c r="F56" i="13"/>
  <c r="E57" i="13"/>
  <c r="F57" i="13"/>
  <c r="E58" i="13"/>
  <c r="F58" i="13"/>
  <c r="E59" i="13"/>
  <c r="F59" i="13"/>
  <c r="E60" i="13"/>
  <c r="F60" i="13"/>
  <c r="E61" i="13"/>
  <c r="F61" i="13"/>
  <c r="E62" i="13"/>
  <c r="F62" i="13"/>
  <c r="E63" i="13"/>
  <c r="F63" i="13"/>
  <c r="E64" i="13"/>
  <c r="F64" i="13"/>
  <c r="E65" i="13"/>
  <c r="F65" i="13"/>
  <c r="F66" i="13"/>
  <c r="E66" i="13"/>
  <c r="E70" i="13"/>
  <c r="F70" i="13"/>
  <c r="E71" i="13"/>
  <c r="F71" i="13"/>
  <c r="E72" i="13"/>
  <c r="F72" i="13"/>
  <c r="E73" i="13"/>
  <c r="F73" i="13"/>
  <c r="E74" i="13"/>
  <c r="F74" i="13"/>
  <c r="E75" i="13"/>
  <c r="F75" i="13"/>
  <c r="E76" i="13"/>
  <c r="F76" i="13"/>
  <c r="E77" i="13"/>
  <c r="F77" i="13"/>
  <c r="E78" i="13"/>
  <c r="F78" i="13"/>
  <c r="E79" i="13"/>
  <c r="F79" i="13"/>
  <c r="E80" i="13"/>
  <c r="F80" i="13"/>
  <c r="E81" i="13"/>
  <c r="F81" i="13"/>
  <c r="E82" i="13"/>
  <c r="F82" i="13"/>
  <c r="E83" i="13"/>
  <c r="F83" i="13"/>
  <c r="E84" i="13"/>
  <c r="F84" i="13"/>
  <c r="E85" i="13"/>
  <c r="F85" i="13"/>
  <c r="E86" i="13"/>
  <c r="F86" i="13"/>
  <c r="E87" i="13"/>
  <c r="F87" i="13"/>
  <c r="E88" i="13"/>
  <c r="F88" i="13"/>
  <c r="E89" i="13"/>
  <c r="F89" i="13"/>
  <c r="E90" i="13"/>
  <c r="F90" i="13"/>
  <c r="E91" i="13"/>
  <c r="F91" i="13"/>
  <c r="E92" i="13"/>
  <c r="F92" i="13"/>
  <c r="E93" i="13"/>
  <c r="F93" i="13"/>
  <c r="E94" i="13"/>
  <c r="F94" i="13"/>
  <c r="E95" i="13"/>
  <c r="F95" i="13"/>
  <c r="E96" i="13"/>
  <c r="F96" i="13"/>
  <c r="E97" i="13"/>
  <c r="F97" i="13"/>
  <c r="E98" i="13"/>
  <c r="F98" i="13"/>
  <c r="E99" i="13"/>
  <c r="F99" i="13"/>
  <c r="T165" i="26" l="1"/>
  <c r="T163" i="26"/>
  <c r="B50" i="6"/>
  <c r="B38" i="6"/>
  <c r="T164" i="26"/>
  <c r="B22" i="6"/>
  <c r="B14" i="6"/>
  <c r="B3" i="6"/>
  <c r="T166" i="26" l="1"/>
  <c r="T167" i="26" s="1"/>
  <c r="Z161" i="26"/>
  <c r="Z165" i="26" s="1"/>
  <c r="Z160" i="26"/>
  <c r="X161" i="26"/>
  <c r="X165" i="26" s="1"/>
  <c r="X160" i="26"/>
  <c r="X158" i="26"/>
  <c r="H160" i="26"/>
  <c r="H159" i="26" s="1"/>
  <c r="R161" i="26"/>
  <c r="R165" i="26" s="1"/>
  <c r="H161" i="26"/>
  <c r="H165" i="26" s="1"/>
  <c r="F161" i="26"/>
  <c r="F165" i="26" s="1"/>
  <c r="J160" i="26"/>
  <c r="L160" i="26"/>
  <c r="P160" i="26"/>
  <c r="R160" i="26"/>
  <c r="D8" i="26"/>
  <c r="D15" i="26" s="1"/>
  <c r="D22" i="26" s="1"/>
  <c r="D29" i="26" s="1"/>
  <c r="D36" i="26" s="1"/>
  <c r="D43" i="26" s="1"/>
  <c r="D50" i="26" s="1"/>
  <c r="D57" i="26" s="1"/>
  <c r="D64" i="26" s="1"/>
  <c r="D71" i="26" s="1"/>
  <c r="D78" i="26" s="1"/>
  <c r="D85" i="26" s="1"/>
  <c r="D92" i="26" s="1"/>
  <c r="D99" i="26" s="1"/>
  <c r="D106" i="26" s="1"/>
  <c r="D113" i="26" s="1"/>
  <c r="D120" i="26" s="1"/>
  <c r="D127" i="26" s="1"/>
  <c r="D134" i="26" s="1"/>
  <c r="D141" i="26" s="1"/>
  <c r="D148" i="26" s="1"/>
  <c r="B4" i="26"/>
  <c r="B5" i="26" s="1"/>
  <c r="C5" i="26" s="1"/>
  <c r="C3" i="26"/>
  <c r="S8" i="1"/>
  <c r="S9" i="1"/>
  <c r="S10" i="1"/>
  <c r="S11" i="1"/>
  <c r="S12" i="1"/>
  <c r="S13" i="1"/>
  <c r="S14" i="1"/>
  <c r="S15" i="1"/>
  <c r="P9" i="1"/>
  <c r="P10" i="1"/>
  <c r="P11" i="1"/>
  <c r="P12" i="1"/>
  <c r="P13" i="1"/>
  <c r="P14" i="1"/>
  <c r="P15" i="1"/>
  <c r="M9" i="1"/>
  <c r="M10" i="1"/>
  <c r="M11" i="1"/>
  <c r="M12" i="1"/>
  <c r="M13" i="1"/>
  <c r="M14" i="1"/>
  <c r="M15" i="1"/>
  <c r="J9" i="1"/>
  <c r="J10" i="1"/>
  <c r="J11" i="1"/>
  <c r="J12" i="1"/>
  <c r="J13" i="1"/>
  <c r="J14" i="1"/>
  <c r="J15" i="1"/>
  <c r="J4" i="1"/>
  <c r="J5" i="1"/>
  <c r="J6" i="1"/>
  <c r="J7" i="1"/>
  <c r="J8" i="1"/>
  <c r="J16" i="1"/>
  <c r="G4" i="1"/>
  <c r="G5" i="1"/>
  <c r="G6" i="1"/>
  <c r="G7" i="1"/>
  <c r="G8" i="1"/>
  <c r="G9" i="1"/>
  <c r="G10" i="1"/>
  <c r="G11" i="1"/>
  <c r="G12" i="1"/>
  <c r="G13" i="1"/>
  <c r="G14" i="1"/>
  <c r="G15" i="1"/>
  <c r="G16" i="1"/>
  <c r="D4" i="1"/>
  <c r="D5" i="1"/>
  <c r="D6" i="1"/>
  <c r="D7" i="1"/>
  <c r="D8" i="1"/>
  <c r="D9" i="1"/>
  <c r="D10" i="1"/>
  <c r="D11" i="1"/>
  <c r="D12" i="1"/>
  <c r="D13" i="1"/>
  <c r="D14" i="1"/>
  <c r="D15" i="1"/>
  <c r="D16" i="1"/>
  <c r="L159" i="26" l="1"/>
  <c r="F163" i="26"/>
  <c r="H163" i="26"/>
  <c r="X159" i="26"/>
  <c r="R163" i="26"/>
  <c r="X163" i="26"/>
  <c r="Z163" i="26"/>
  <c r="R159" i="26"/>
  <c r="P159" i="26"/>
  <c r="J159" i="26"/>
  <c r="Z159" i="26"/>
  <c r="X164" i="26"/>
  <c r="X167" i="26" s="1"/>
  <c r="Z164" i="26"/>
  <c r="Z167" i="26" s="1"/>
  <c r="R164" i="26"/>
  <c r="R167" i="26" s="1"/>
  <c r="H164" i="26"/>
  <c r="H167" i="26" s="1"/>
  <c r="P161" i="26"/>
  <c r="J161" i="26"/>
  <c r="J163" i="26" s="1"/>
  <c r="L161" i="26"/>
  <c r="L163" i="26" s="1"/>
  <c r="C4" i="26"/>
  <c r="B6" i="26"/>
  <c r="C2" i="13"/>
  <c r="I406" i="13"/>
  <c r="I405" i="13"/>
  <c r="I404" i="13"/>
  <c r="K404" i="13" s="1"/>
  <c r="I403" i="13"/>
  <c r="K403" i="13" s="1"/>
  <c r="I402" i="13"/>
  <c r="K402" i="13" s="1"/>
  <c r="I401" i="13"/>
  <c r="K401" i="13" s="1"/>
  <c r="I400" i="13"/>
  <c r="K400" i="13" s="1"/>
  <c r="I399" i="13"/>
  <c r="I398" i="13"/>
  <c r="I397" i="13"/>
  <c r="K397" i="13" s="1"/>
  <c r="I396" i="13"/>
  <c r="K396" i="13" s="1"/>
  <c r="I395" i="13"/>
  <c r="K395" i="13" s="1"/>
  <c r="I394" i="13"/>
  <c r="K394" i="13" s="1"/>
  <c r="I393" i="13"/>
  <c r="K393" i="13" s="1"/>
  <c r="I392" i="13"/>
  <c r="I391" i="13"/>
  <c r="I390" i="13"/>
  <c r="K390" i="13" s="1"/>
  <c r="I389" i="13"/>
  <c r="K389" i="13" s="1"/>
  <c r="I388" i="13"/>
  <c r="K388" i="13" s="1"/>
  <c r="I387" i="13"/>
  <c r="K387" i="13" s="1"/>
  <c r="I386" i="13"/>
  <c r="K386" i="13" s="1"/>
  <c r="I385" i="13"/>
  <c r="I384" i="13"/>
  <c r="I383" i="13"/>
  <c r="K383" i="13" s="1"/>
  <c r="I382" i="13"/>
  <c r="K382" i="13" s="1"/>
  <c r="I381" i="13"/>
  <c r="K381" i="13" s="1"/>
  <c r="I380" i="13"/>
  <c r="K380" i="13" s="1"/>
  <c r="I379" i="13"/>
  <c r="K379" i="13" s="1"/>
  <c r="I378" i="13"/>
  <c r="I377" i="13"/>
  <c r="I376" i="13"/>
  <c r="K376" i="13" s="1"/>
  <c r="I372" i="13"/>
  <c r="K372" i="13" s="1"/>
  <c r="I371" i="13"/>
  <c r="K371" i="13" s="1"/>
  <c r="I370" i="13"/>
  <c r="K370" i="13" s="1"/>
  <c r="I369" i="13"/>
  <c r="K369" i="13" s="1"/>
  <c r="I368" i="13"/>
  <c r="I367" i="13"/>
  <c r="I366" i="13"/>
  <c r="K366" i="13" s="1"/>
  <c r="I365" i="13"/>
  <c r="K365" i="13" s="1"/>
  <c r="I364" i="13"/>
  <c r="K364" i="13" s="1"/>
  <c r="I363" i="13"/>
  <c r="K363" i="13" s="1"/>
  <c r="I362" i="13"/>
  <c r="K362" i="13" s="1"/>
  <c r="I361" i="13"/>
  <c r="I360" i="13"/>
  <c r="I359" i="13"/>
  <c r="K359" i="13" s="1"/>
  <c r="I358" i="13"/>
  <c r="K358" i="13" s="1"/>
  <c r="I357" i="13"/>
  <c r="K357" i="13" s="1"/>
  <c r="I356" i="13"/>
  <c r="K356" i="13" s="1"/>
  <c r="I355" i="13"/>
  <c r="K355" i="13" s="1"/>
  <c r="I354" i="13"/>
  <c r="I353" i="13"/>
  <c r="I352" i="13"/>
  <c r="K352" i="13" s="1"/>
  <c r="I351" i="13"/>
  <c r="K351" i="13" s="1"/>
  <c r="I350" i="13"/>
  <c r="K350" i="13" s="1"/>
  <c r="I349" i="13"/>
  <c r="K349" i="13" s="1"/>
  <c r="I348" i="13"/>
  <c r="K348" i="13" s="1"/>
  <c r="I347" i="13"/>
  <c r="I346" i="13"/>
  <c r="I345" i="13"/>
  <c r="K345" i="13" s="1"/>
  <c r="I341" i="13"/>
  <c r="K341" i="13" s="1"/>
  <c r="I340" i="13"/>
  <c r="K340" i="13" s="1"/>
  <c r="I339" i="13"/>
  <c r="K339" i="13" s="1"/>
  <c r="I338" i="13"/>
  <c r="K338" i="13" s="1"/>
  <c r="I337" i="13"/>
  <c r="K337" i="13" s="1"/>
  <c r="I336" i="13"/>
  <c r="K336" i="13" s="1"/>
  <c r="I335" i="13"/>
  <c r="K335" i="13" s="1"/>
  <c r="I334" i="13"/>
  <c r="K334" i="13" s="1"/>
  <c r="I333" i="13"/>
  <c r="K333" i="13" s="1"/>
  <c r="I332" i="13"/>
  <c r="K332" i="13" s="1"/>
  <c r="I331" i="13"/>
  <c r="K331" i="13" s="1"/>
  <c r="I330" i="13"/>
  <c r="K330" i="13" s="1"/>
  <c r="I329" i="13"/>
  <c r="K329" i="13" s="1"/>
  <c r="I328" i="13"/>
  <c r="K328" i="13" s="1"/>
  <c r="I327" i="13"/>
  <c r="K327" i="13" s="1"/>
  <c r="I326" i="13"/>
  <c r="K326" i="13" s="1"/>
  <c r="I325" i="13"/>
  <c r="K325" i="13" s="1"/>
  <c r="I324" i="13"/>
  <c r="K324" i="13" s="1"/>
  <c r="I323" i="13"/>
  <c r="K323" i="13" s="1"/>
  <c r="I322" i="13"/>
  <c r="K322" i="13" s="1"/>
  <c r="I321" i="13"/>
  <c r="K321" i="13" s="1"/>
  <c r="I320" i="13"/>
  <c r="K320" i="13" s="1"/>
  <c r="I319" i="13"/>
  <c r="K319" i="13" s="1"/>
  <c r="I318" i="13"/>
  <c r="K318" i="13" s="1"/>
  <c r="I317" i="13"/>
  <c r="K317" i="13" s="1"/>
  <c r="I316" i="13"/>
  <c r="K316" i="13" s="1"/>
  <c r="I315" i="13"/>
  <c r="K315" i="13" s="1"/>
  <c r="I314" i="13"/>
  <c r="K314" i="13" s="1"/>
  <c r="I313" i="13"/>
  <c r="K313" i="13" s="1"/>
  <c r="I312" i="13"/>
  <c r="K312" i="13" s="1"/>
  <c r="I311" i="13"/>
  <c r="K311" i="13" s="1"/>
  <c r="I304" i="13"/>
  <c r="K304" i="13" s="1"/>
  <c r="I303" i="13"/>
  <c r="K303" i="13" s="1"/>
  <c r="I302" i="13"/>
  <c r="K302" i="13" s="1"/>
  <c r="I301" i="13"/>
  <c r="K301" i="13" s="1"/>
  <c r="I300" i="13"/>
  <c r="K300" i="13" s="1"/>
  <c r="I299" i="13"/>
  <c r="K299" i="13" s="1"/>
  <c r="I298" i="13"/>
  <c r="K298" i="13" s="1"/>
  <c r="I297" i="13"/>
  <c r="K297" i="13" s="1"/>
  <c r="I296" i="13"/>
  <c r="K296" i="13" s="1"/>
  <c r="I295" i="13"/>
  <c r="K295" i="13" s="1"/>
  <c r="I294" i="13"/>
  <c r="K294" i="13" s="1"/>
  <c r="I293" i="13"/>
  <c r="K293" i="13" s="1"/>
  <c r="I292" i="13"/>
  <c r="K292" i="13" s="1"/>
  <c r="I291" i="13"/>
  <c r="K291" i="13" s="1"/>
  <c r="I290" i="13"/>
  <c r="K290" i="13" s="1"/>
  <c r="I289" i="13"/>
  <c r="K289" i="13" s="1"/>
  <c r="I288" i="13"/>
  <c r="K288" i="13" s="1"/>
  <c r="I287" i="13"/>
  <c r="K287" i="13" s="1"/>
  <c r="I286" i="13"/>
  <c r="K286" i="13" s="1"/>
  <c r="I285" i="13"/>
  <c r="K285" i="13" s="1"/>
  <c r="I284" i="13"/>
  <c r="K284" i="13" s="1"/>
  <c r="I283" i="13"/>
  <c r="K283" i="13" s="1"/>
  <c r="I282" i="13"/>
  <c r="K282" i="13" s="1"/>
  <c r="I281" i="13"/>
  <c r="K281" i="13" s="1"/>
  <c r="I280" i="13"/>
  <c r="K280" i="13" s="1"/>
  <c r="I279" i="13"/>
  <c r="K279" i="13" s="1"/>
  <c r="I278" i="13"/>
  <c r="K278" i="13" s="1"/>
  <c r="I277" i="13"/>
  <c r="K277" i="13" s="1"/>
  <c r="I276" i="13"/>
  <c r="K276" i="13" s="1"/>
  <c r="I275" i="13"/>
  <c r="K275" i="13" s="1"/>
  <c r="I274" i="13"/>
  <c r="K274" i="13" s="1"/>
  <c r="I270" i="13"/>
  <c r="K270" i="13" s="1"/>
  <c r="I269" i="13"/>
  <c r="K269" i="13" s="1"/>
  <c r="I268" i="13"/>
  <c r="K268" i="13" s="1"/>
  <c r="I267" i="13"/>
  <c r="K267" i="13" s="1"/>
  <c r="I266" i="13"/>
  <c r="K266" i="13" s="1"/>
  <c r="I265" i="13"/>
  <c r="K265" i="13" s="1"/>
  <c r="I264" i="13"/>
  <c r="K264" i="13" s="1"/>
  <c r="I263" i="13"/>
  <c r="K263" i="13" s="1"/>
  <c r="I262" i="13"/>
  <c r="K262" i="13" s="1"/>
  <c r="I261" i="13"/>
  <c r="K261" i="13" s="1"/>
  <c r="I260" i="13"/>
  <c r="K260" i="13" s="1"/>
  <c r="I259" i="13"/>
  <c r="K259" i="13" s="1"/>
  <c r="I258" i="13"/>
  <c r="K258" i="13" s="1"/>
  <c r="I257" i="13"/>
  <c r="K257" i="13" s="1"/>
  <c r="I256" i="13"/>
  <c r="K256" i="13" s="1"/>
  <c r="I255" i="13"/>
  <c r="K255" i="13" s="1"/>
  <c r="I254" i="13"/>
  <c r="K254" i="13" s="1"/>
  <c r="I253" i="13"/>
  <c r="K253" i="13" s="1"/>
  <c r="I252" i="13"/>
  <c r="K252" i="13" s="1"/>
  <c r="I251" i="13"/>
  <c r="K251" i="13" s="1"/>
  <c r="I250" i="13"/>
  <c r="K250" i="13" s="1"/>
  <c r="I249" i="13"/>
  <c r="K249" i="13" s="1"/>
  <c r="I248" i="13"/>
  <c r="K248" i="13" s="1"/>
  <c r="I247" i="13"/>
  <c r="K247" i="13" s="1"/>
  <c r="I246" i="13"/>
  <c r="K246" i="13" s="1"/>
  <c r="I245" i="13"/>
  <c r="K245" i="13" s="1"/>
  <c r="I244" i="13"/>
  <c r="K244" i="13" s="1"/>
  <c r="I243" i="13"/>
  <c r="K243" i="13" s="1"/>
  <c r="I242" i="13"/>
  <c r="K242" i="13" s="1"/>
  <c r="I241" i="13"/>
  <c r="K241" i="13" s="1"/>
  <c r="I237" i="13"/>
  <c r="K237" i="13" s="1"/>
  <c r="I236" i="13"/>
  <c r="K236" i="13" s="1"/>
  <c r="I235" i="13"/>
  <c r="K235" i="13" s="1"/>
  <c r="I234" i="13"/>
  <c r="K234" i="13" s="1"/>
  <c r="I233" i="13"/>
  <c r="K233" i="13" s="1"/>
  <c r="I232" i="13"/>
  <c r="K232" i="13" s="1"/>
  <c r="I231" i="13"/>
  <c r="K231" i="13" s="1"/>
  <c r="I230" i="13"/>
  <c r="K230" i="13" s="1"/>
  <c r="I229" i="13"/>
  <c r="K229" i="13" s="1"/>
  <c r="I228" i="13"/>
  <c r="K228" i="13" s="1"/>
  <c r="I227" i="13"/>
  <c r="K227" i="13" s="1"/>
  <c r="I226" i="13"/>
  <c r="K226" i="13" s="1"/>
  <c r="I225" i="13"/>
  <c r="K225" i="13" s="1"/>
  <c r="I224" i="13"/>
  <c r="K224" i="13" s="1"/>
  <c r="I223" i="13"/>
  <c r="K223" i="13" s="1"/>
  <c r="I222" i="13"/>
  <c r="K222" i="13" s="1"/>
  <c r="I221" i="13"/>
  <c r="K221" i="13" s="1"/>
  <c r="I220" i="13"/>
  <c r="K220" i="13" s="1"/>
  <c r="I219" i="13"/>
  <c r="K219" i="13" s="1"/>
  <c r="I218" i="13"/>
  <c r="K218" i="13" s="1"/>
  <c r="I217" i="13"/>
  <c r="K217" i="13" s="1"/>
  <c r="I216" i="13"/>
  <c r="K216" i="13" s="1"/>
  <c r="I215" i="13"/>
  <c r="K215" i="13" s="1"/>
  <c r="I214" i="13"/>
  <c r="K214" i="13" s="1"/>
  <c r="I213" i="13"/>
  <c r="K213" i="13" s="1"/>
  <c r="I212" i="13"/>
  <c r="K212" i="13" s="1"/>
  <c r="I211" i="13"/>
  <c r="K211" i="13" s="1"/>
  <c r="I210" i="13"/>
  <c r="K210" i="13" s="1"/>
  <c r="I209" i="13"/>
  <c r="K209" i="13" s="1"/>
  <c r="I208" i="13"/>
  <c r="K208" i="13" s="1"/>
  <c r="I207" i="13"/>
  <c r="K207" i="13" s="1"/>
  <c r="I203" i="13"/>
  <c r="K203" i="13" s="1"/>
  <c r="I202" i="13"/>
  <c r="K202" i="13" s="1"/>
  <c r="I201" i="13"/>
  <c r="K201" i="13" s="1"/>
  <c r="I200" i="13"/>
  <c r="K200" i="13" s="1"/>
  <c r="I199" i="13"/>
  <c r="K199" i="13" s="1"/>
  <c r="I198" i="13"/>
  <c r="K198" i="13" s="1"/>
  <c r="I197" i="13"/>
  <c r="K197" i="13" s="1"/>
  <c r="I196" i="13"/>
  <c r="K196" i="13" s="1"/>
  <c r="I195" i="13"/>
  <c r="K195" i="13" s="1"/>
  <c r="I194" i="13"/>
  <c r="K194" i="13" s="1"/>
  <c r="I193" i="13"/>
  <c r="K193" i="13" s="1"/>
  <c r="I192" i="13"/>
  <c r="K192" i="13" s="1"/>
  <c r="I191" i="13"/>
  <c r="K191" i="13" s="1"/>
  <c r="I190" i="13"/>
  <c r="K190" i="13" s="1"/>
  <c r="I189" i="13"/>
  <c r="K189" i="13" s="1"/>
  <c r="I188" i="13"/>
  <c r="K188" i="13" s="1"/>
  <c r="I187" i="13"/>
  <c r="K187" i="13" s="1"/>
  <c r="I186" i="13"/>
  <c r="K186" i="13" s="1"/>
  <c r="I185" i="13"/>
  <c r="K185" i="13" s="1"/>
  <c r="I184" i="13"/>
  <c r="K184" i="13" s="1"/>
  <c r="I183" i="13"/>
  <c r="K183" i="13" s="1"/>
  <c r="I182" i="13"/>
  <c r="K182" i="13" s="1"/>
  <c r="I181" i="13"/>
  <c r="K181" i="13" s="1"/>
  <c r="I180" i="13"/>
  <c r="K180" i="13" s="1"/>
  <c r="I179" i="13"/>
  <c r="K179" i="13" s="1"/>
  <c r="I178" i="13"/>
  <c r="K178" i="13" s="1"/>
  <c r="I177" i="13"/>
  <c r="K177" i="13" s="1"/>
  <c r="I176" i="13"/>
  <c r="K176" i="13" s="1"/>
  <c r="I175" i="13"/>
  <c r="K175" i="13" s="1"/>
  <c r="I174" i="13"/>
  <c r="K174" i="13" s="1"/>
  <c r="I167" i="13"/>
  <c r="K167" i="13" s="1"/>
  <c r="I166" i="13"/>
  <c r="K166" i="13" s="1"/>
  <c r="I165" i="13"/>
  <c r="K165" i="13" s="1"/>
  <c r="I164" i="13"/>
  <c r="K164" i="13" s="1"/>
  <c r="I163" i="13"/>
  <c r="K163" i="13" s="1"/>
  <c r="I162" i="13"/>
  <c r="I161" i="13"/>
  <c r="I160" i="13"/>
  <c r="K160" i="13" s="1"/>
  <c r="I159" i="13"/>
  <c r="K159" i="13" s="1"/>
  <c r="I158" i="13"/>
  <c r="K158" i="13" s="1"/>
  <c r="I157" i="13"/>
  <c r="K157" i="13" s="1"/>
  <c r="I156" i="13"/>
  <c r="K156" i="13" s="1"/>
  <c r="I155" i="13"/>
  <c r="I154" i="13"/>
  <c r="I153" i="13"/>
  <c r="K153" i="13" s="1"/>
  <c r="I152" i="13"/>
  <c r="K152" i="13" s="1"/>
  <c r="I151" i="13"/>
  <c r="K151" i="13" s="1"/>
  <c r="I150" i="13"/>
  <c r="K150" i="13" s="1"/>
  <c r="I149" i="13"/>
  <c r="K149" i="13" s="1"/>
  <c r="I148" i="13"/>
  <c r="I147" i="13"/>
  <c r="I146" i="13"/>
  <c r="K146" i="13" s="1"/>
  <c r="I145" i="13"/>
  <c r="K145" i="13" s="1"/>
  <c r="I144" i="13"/>
  <c r="K144" i="13" s="1"/>
  <c r="I143" i="13"/>
  <c r="K143" i="13" s="1"/>
  <c r="I142" i="13"/>
  <c r="K142" i="13" s="1"/>
  <c r="I141" i="13"/>
  <c r="I140" i="13"/>
  <c r="I139" i="13"/>
  <c r="K139" i="13" s="1"/>
  <c r="I138" i="13"/>
  <c r="K138" i="13" s="1"/>
  <c r="I137" i="13"/>
  <c r="K137" i="13" s="1"/>
  <c r="I133" i="13"/>
  <c r="K133" i="13" s="1"/>
  <c r="I132" i="13"/>
  <c r="K132" i="13" s="1"/>
  <c r="I131" i="13"/>
  <c r="I130" i="13"/>
  <c r="I129" i="13"/>
  <c r="K129" i="13" s="1"/>
  <c r="I128" i="13"/>
  <c r="K128" i="13" s="1"/>
  <c r="I127" i="13"/>
  <c r="K127" i="13" s="1"/>
  <c r="I126" i="13"/>
  <c r="K126" i="13" s="1"/>
  <c r="I125" i="13"/>
  <c r="K125" i="13" s="1"/>
  <c r="I124" i="13"/>
  <c r="I123" i="13"/>
  <c r="I122" i="13"/>
  <c r="K122" i="13" s="1"/>
  <c r="I121" i="13"/>
  <c r="K121" i="13" s="1"/>
  <c r="I120" i="13"/>
  <c r="K120" i="13" s="1"/>
  <c r="I119" i="13"/>
  <c r="K119" i="13" s="1"/>
  <c r="I118" i="13"/>
  <c r="K118" i="13" s="1"/>
  <c r="I117" i="13"/>
  <c r="I116" i="13"/>
  <c r="I115" i="13"/>
  <c r="K115" i="13" s="1"/>
  <c r="I114" i="13"/>
  <c r="K114" i="13" s="1"/>
  <c r="I113" i="13"/>
  <c r="K113" i="13" s="1"/>
  <c r="I112" i="13"/>
  <c r="K112" i="13" s="1"/>
  <c r="I111" i="13"/>
  <c r="K111" i="13" s="1"/>
  <c r="I110" i="13"/>
  <c r="I109" i="13"/>
  <c r="I108" i="13"/>
  <c r="K108" i="13" s="1"/>
  <c r="I107" i="13"/>
  <c r="K107" i="13" s="1"/>
  <c r="I106" i="13"/>
  <c r="K106" i="13" s="1"/>
  <c r="I105" i="13"/>
  <c r="K105" i="13" s="1"/>
  <c r="I104" i="13"/>
  <c r="K104" i="13" s="1"/>
  <c r="I103" i="13"/>
  <c r="I99" i="13"/>
  <c r="I98" i="13"/>
  <c r="K98" i="13" s="1"/>
  <c r="I97" i="13"/>
  <c r="K97" i="13" s="1"/>
  <c r="I96" i="13"/>
  <c r="K96" i="13" s="1"/>
  <c r="I95" i="13"/>
  <c r="K95" i="13" s="1"/>
  <c r="I94" i="13"/>
  <c r="K94" i="13" s="1"/>
  <c r="I93" i="13"/>
  <c r="I92" i="13"/>
  <c r="I91" i="13"/>
  <c r="K91" i="13" s="1"/>
  <c r="I90" i="13"/>
  <c r="K90" i="13" s="1"/>
  <c r="I89" i="13"/>
  <c r="K89" i="13" s="1"/>
  <c r="I88" i="13"/>
  <c r="K88" i="13" s="1"/>
  <c r="I87" i="13"/>
  <c r="K87" i="13" s="1"/>
  <c r="I86" i="13"/>
  <c r="I85" i="13"/>
  <c r="I84" i="13"/>
  <c r="K84" i="13" s="1"/>
  <c r="I83" i="13"/>
  <c r="K83" i="13" s="1"/>
  <c r="I82" i="13"/>
  <c r="K82" i="13" s="1"/>
  <c r="I81" i="13"/>
  <c r="K81" i="13" s="1"/>
  <c r="I80" i="13"/>
  <c r="K80" i="13" s="1"/>
  <c r="I79" i="13"/>
  <c r="I78" i="13"/>
  <c r="I77" i="13"/>
  <c r="K77" i="13" s="1"/>
  <c r="I76" i="13"/>
  <c r="K76" i="13" s="1"/>
  <c r="I75" i="13"/>
  <c r="K75" i="13" s="1"/>
  <c r="I74" i="13"/>
  <c r="K74" i="13" s="1"/>
  <c r="I73" i="13"/>
  <c r="K73" i="13" s="1"/>
  <c r="I72" i="13"/>
  <c r="I71" i="13"/>
  <c r="I70" i="13"/>
  <c r="K70" i="13" s="1"/>
  <c r="I66" i="13"/>
  <c r="K66" i="13" s="1"/>
  <c r="I65" i="13"/>
  <c r="K65" i="13" s="1"/>
  <c r="I64" i="13"/>
  <c r="K64" i="13" s="1"/>
  <c r="I63" i="13"/>
  <c r="K63" i="13" s="1"/>
  <c r="I62" i="13"/>
  <c r="I61" i="13"/>
  <c r="I60" i="13"/>
  <c r="K60" i="13" s="1"/>
  <c r="I59" i="13"/>
  <c r="K59" i="13" s="1"/>
  <c r="I58" i="13"/>
  <c r="K58" i="13" s="1"/>
  <c r="I57" i="13"/>
  <c r="K57" i="13" s="1"/>
  <c r="I56" i="13"/>
  <c r="K56" i="13" s="1"/>
  <c r="I55" i="13"/>
  <c r="I54" i="13"/>
  <c r="I53" i="13"/>
  <c r="K53" i="13" s="1"/>
  <c r="I52" i="13"/>
  <c r="K52" i="13" s="1"/>
  <c r="I51" i="13"/>
  <c r="K51" i="13" s="1"/>
  <c r="I50" i="13"/>
  <c r="K50" i="13" s="1"/>
  <c r="I49" i="13"/>
  <c r="K49" i="13" s="1"/>
  <c r="I48" i="13"/>
  <c r="I47" i="13"/>
  <c r="I46" i="13"/>
  <c r="K46" i="13" s="1"/>
  <c r="I45" i="13"/>
  <c r="K45" i="13" s="1"/>
  <c r="I44" i="13"/>
  <c r="K44" i="13" s="1"/>
  <c r="I43" i="13"/>
  <c r="K43" i="13" s="1"/>
  <c r="I42" i="13"/>
  <c r="K42" i="13" s="1"/>
  <c r="I41" i="13"/>
  <c r="I40" i="13"/>
  <c r="I39" i="13"/>
  <c r="K39" i="13" s="1"/>
  <c r="I38" i="13"/>
  <c r="K38" i="13" s="1"/>
  <c r="I37" i="13"/>
  <c r="K37" i="13" s="1"/>
  <c r="I36" i="13"/>
  <c r="K36" i="13" s="1"/>
  <c r="I33" i="13"/>
  <c r="K33" i="13" s="1"/>
  <c r="I32" i="13"/>
  <c r="I31" i="13"/>
  <c r="I30" i="13"/>
  <c r="K30" i="13" s="1"/>
  <c r="I29" i="13"/>
  <c r="K29" i="13" s="1"/>
  <c r="I28" i="13"/>
  <c r="K28" i="13" s="1"/>
  <c r="I27" i="13"/>
  <c r="K27" i="13" s="1"/>
  <c r="I26" i="13"/>
  <c r="K26" i="13" s="1"/>
  <c r="I25" i="13"/>
  <c r="I24" i="13"/>
  <c r="I23" i="13"/>
  <c r="K23" i="13" s="1"/>
  <c r="I22" i="13"/>
  <c r="K22" i="13" s="1"/>
  <c r="I21" i="13"/>
  <c r="K21" i="13" s="1"/>
  <c r="I20" i="13"/>
  <c r="K20" i="13" s="1"/>
  <c r="I19" i="13"/>
  <c r="K19" i="13" s="1"/>
  <c r="I18" i="13"/>
  <c r="I17" i="13"/>
  <c r="I5" i="13"/>
  <c r="K5" i="13" s="1"/>
  <c r="I6" i="13"/>
  <c r="K6" i="13" s="1"/>
  <c r="I7" i="13"/>
  <c r="K7" i="13" s="1"/>
  <c r="I8" i="13"/>
  <c r="K8" i="13" s="1"/>
  <c r="I9" i="13"/>
  <c r="K9" i="13" s="1"/>
  <c r="I10" i="13"/>
  <c r="I11" i="13"/>
  <c r="I12" i="13"/>
  <c r="K12" i="13" s="1"/>
  <c r="I13" i="13"/>
  <c r="K13" i="13" s="1"/>
  <c r="I14" i="13"/>
  <c r="K14" i="13" s="1"/>
  <c r="I15" i="13"/>
  <c r="K15" i="13" s="1"/>
  <c r="I16" i="13"/>
  <c r="K16" i="13" s="1"/>
  <c r="I4" i="13"/>
  <c r="AK13" i="1"/>
  <c r="AJ3" i="1"/>
  <c r="AK14" i="1"/>
  <c r="AI3" i="1"/>
  <c r="L105" i="6"/>
  <c r="G1" i="5"/>
  <c r="L114" i="6"/>
  <c r="L113" i="6"/>
  <c r="L112" i="6"/>
  <c r="L111" i="6"/>
  <c r="L110" i="6"/>
  <c r="L109" i="6"/>
  <c r="L106" i="6"/>
  <c r="L103" i="6"/>
  <c r="L102" i="6"/>
  <c r="L101" i="6"/>
  <c r="L100" i="6"/>
  <c r="L99" i="6"/>
  <c r="L98" i="6"/>
  <c r="L97" i="6"/>
  <c r="L96" i="6"/>
  <c r="L95" i="6"/>
  <c r="L104" i="6"/>
  <c r="L93" i="6"/>
  <c r="P165" i="26" l="1"/>
  <c r="P163" i="26"/>
  <c r="L165" i="26"/>
  <c r="L164" i="26"/>
  <c r="L166" i="26" s="1"/>
  <c r="J165" i="26"/>
  <c r="J164" i="26"/>
  <c r="J166" i="26" s="1"/>
  <c r="P164" i="26"/>
  <c r="C6" i="26"/>
  <c r="B7" i="26"/>
  <c r="H2" i="13"/>
  <c r="AK15" i="1"/>
  <c r="B95" i="6"/>
  <c r="P167" i="26" l="1"/>
  <c r="K346" i="13"/>
  <c r="K25" i="13"/>
  <c r="K93" i="13"/>
  <c r="J167" i="26"/>
  <c r="L167" i="26"/>
  <c r="C7" i="26"/>
  <c r="B8" i="26"/>
  <c r="K360" i="13"/>
  <c r="K109" i="13"/>
  <c r="K131" i="13"/>
  <c r="K31" i="13"/>
  <c r="K92" i="13"/>
  <c r="K17" i="13"/>
  <c r="K398" i="13"/>
  <c r="K378" i="13"/>
  <c r="K347" i="13"/>
  <c r="K124" i="13"/>
  <c r="K140" i="13"/>
  <c r="K154" i="13"/>
  <c r="K384" i="13"/>
  <c r="K86" i="13"/>
  <c r="K103" i="13"/>
  <c r="K99" i="13"/>
  <c r="K61" i="13"/>
  <c r="K353" i="13"/>
  <c r="K130" i="13"/>
  <c r="K55" i="13"/>
  <c r="K392" i="13"/>
  <c r="K406" i="13"/>
  <c r="K367" i="13"/>
  <c r="K79" i="13"/>
  <c r="K147" i="13"/>
  <c r="K162" i="13"/>
  <c r="K385" i="13"/>
  <c r="K48" i="13"/>
  <c r="K11" i="13"/>
  <c r="K10" i="13"/>
  <c r="K24" i="13"/>
  <c r="K41" i="13"/>
  <c r="K54" i="13"/>
  <c r="K71" i="13"/>
  <c r="K4" i="13"/>
  <c r="K377" i="13"/>
  <c r="K155" i="13"/>
  <c r="K368" i="13"/>
  <c r="K62" i="13"/>
  <c r="K399" i="13"/>
  <c r="K361" i="13"/>
  <c r="K18" i="13"/>
  <c r="K85" i="13"/>
  <c r="K32" i="13"/>
  <c r="K117" i="13"/>
  <c r="K391" i="13"/>
  <c r="K116" i="13"/>
  <c r="K405" i="13"/>
  <c r="K47" i="13"/>
  <c r="K161" i="13"/>
  <c r="K123" i="13"/>
  <c r="K354" i="13"/>
  <c r="K148" i="13"/>
  <c r="K110" i="13"/>
  <c r="K72" i="13"/>
  <c r="K78" i="13"/>
  <c r="K40" i="13"/>
  <c r="K141" i="13"/>
  <c r="AF55" i="1" l="1"/>
  <c r="E55" i="1"/>
  <c r="C8" i="26"/>
  <c r="B9" i="26"/>
  <c r="K305" i="13"/>
  <c r="K373" i="13"/>
  <c r="K134" i="13"/>
  <c r="K342" i="13"/>
  <c r="K204" i="13"/>
  <c r="K407" i="13"/>
  <c r="K34" i="13"/>
  <c r="K238" i="13"/>
  <c r="K168" i="13"/>
  <c r="K67" i="13"/>
  <c r="K271" i="13"/>
  <c r="B86" i="6"/>
  <c r="Z55" i="1" l="1"/>
  <c r="Q55" i="1"/>
  <c r="T55" i="1"/>
  <c r="K55" i="1"/>
  <c r="H55" i="1"/>
  <c r="AI55" i="1"/>
  <c r="B55" i="1"/>
  <c r="N55" i="1"/>
  <c r="W55" i="1"/>
  <c r="AC55" i="1"/>
  <c r="C271" i="13"/>
  <c r="J3" i="23" s="1"/>
  <c r="K3" i="23" s="1"/>
  <c r="C9" i="26"/>
  <c r="B10" i="26"/>
  <c r="C168" i="13"/>
  <c r="C407" i="13"/>
  <c r="N3" i="23" s="1"/>
  <c r="O3" i="23" s="1"/>
  <c r="C305" i="13"/>
  <c r="J4" i="23" s="1"/>
  <c r="K4" i="23" s="1"/>
  <c r="C373" i="13"/>
  <c r="N2" i="23" s="1"/>
  <c r="O2" i="23" s="1"/>
  <c r="C238" i="13"/>
  <c r="C204" i="13"/>
  <c r="C342" i="13"/>
  <c r="C67" i="13"/>
  <c r="C134" i="13"/>
  <c r="C100" i="13"/>
  <c r="L85" i="6"/>
  <c r="L75" i="6"/>
  <c r="L76" i="6"/>
  <c r="L73" i="6"/>
  <c r="L74" i="6"/>
  <c r="AH10" i="1"/>
  <c r="AH11" i="1"/>
  <c r="AH12" i="1"/>
  <c r="AH13" i="1"/>
  <c r="AH14" i="1"/>
  <c r="AH15" i="1"/>
  <c r="AE8" i="1"/>
  <c r="AE9" i="1"/>
  <c r="AE10" i="1"/>
  <c r="AE11" i="1"/>
  <c r="AE12" i="1"/>
  <c r="AE13" i="1"/>
  <c r="AE14" i="1"/>
  <c r="AE15" i="1"/>
  <c r="AB13" i="1"/>
  <c r="Y13" i="1"/>
  <c r="V13" i="1"/>
  <c r="V15" i="1"/>
  <c r="AK9" i="1"/>
  <c r="AK10" i="1"/>
  <c r="AK11" i="1"/>
  <c r="AK12" i="1"/>
  <c r="J2" i="23" l="1"/>
  <c r="K2" i="23" s="1"/>
  <c r="N1" i="23"/>
  <c r="C10" i="26"/>
  <c r="B11" i="26"/>
  <c r="AB14" i="1"/>
  <c r="AB15" i="1"/>
  <c r="AL13" i="1"/>
  <c r="Y14" i="1"/>
  <c r="Y15" i="1"/>
  <c r="V14" i="1"/>
  <c r="L92" i="6"/>
  <c r="L91" i="6"/>
  <c r="L90" i="6"/>
  <c r="L89" i="6"/>
  <c r="L88" i="6"/>
  <c r="L87" i="6"/>
  <c r="L86" i="6"/>
  <c r="L84" i="6"/>
  <c r="L83" i="6"/>
  <c r="L82" i="6"/>
  <c r="L81" i="6"/>
  <c r="L80" i="6"/>
  <c r="L79" i="6"/>
  <c r="L78" i="6"/>
  <c r="L77" i="6"/>
  <c r="L72" i="6"/>
  <c r="L71" i="6"/>
  <c r="L70" i="6"/>
  <c r="L69" i="6"/>
  <c r="L68" i="6"/>
  <c r="L67" i="6"/>
  <c r="L66" i="6"/>
  <c r="L65" i="6"/>
  <c r="L61" i="6"/>
  <c r="L60" i="6"/>
  <c r="L59" i="6"/>
  <c r="L58" i="6"/>
  <c r="C30" i="23"/>
  <c r="B30" i="23"/>
  <c r="L51" i="6"/>
  <c r="L52" i="6"/>
  <c r="L53" i="6"/>
  <c r="L54" i="6"/>
  <c r="L55" i="6"/>
  <c r="L50" i="6"/>
  <c r="O1" i="23" l="1"/>
  <c r="O6" i="23" s="1"/>
  <c r="AL15" i="1"/>
  <c r="N6" i="23"/>
  <c r="C11" i="26"/>
  <c r="B12" i="26"/>
  <c r="W61" i="1"/>
  <c r="B58" i="6"/>
  <c r="AB12" i="1"/>
  <c r="V4" i="1"/>
  <c r="Y12" i="1"/>
  <c r="AL14" i="1"/>
  <c r="AB4" i="1"/>
  <c r="B77" i="6"/>
  <c r="B68" i="6"/>
  <c r="V12" i="1"/>
  <c r="Q61" i="1"/>
  <c r="S5" i="1"/>
  <c r="P7" i="1"/>
  <c r="S16" i="1"/>
  <c r="K31" i="1"/>
  <c r="M25" i="1"/>
  <c r="M26" i="1"/>
  <c r="M27" i="1"/>
  <c r="M28" i="1"/>
  <c r="M24" i="1"/>
  <c r="P6" i="1"/>
  <c r="P3" i="1"/>
  <c r="M36" i="1"/>
  <c r="M37" i="1"/>
  <c r="M38" i="1"/>
  <c r="M39" i="1"/>
  <c r="M40" i="1"/>
  <c r="M41" i="1"/>
  <c r="M42" i="1"/>
  <c r="M43" i="1"/>
  <c r="M44" i="1"/>
  <c r="M45" i="1"/>
  <c r="M46" i="1"/>
  <c r="M47" i="1"/>
  <c r="M48" i="1"/>
  <c r="M49" i="1"/>
  <c r="M50" i="1"/>
  <c r="M51" i="1"/>
  <c r="M52" i="1"/>
  <c r="M53" i="1"/>
  <c r="M54" i="1"/>
  <c r="M55" i="1"/>
  <c r="M56" i="1"/>
  <c r="M57" i="1"/>
  <c r="M58" i="1"/>
  <c r="M59" i="1"/>
  <c r="M60" i="1"/>
  <c r="M35" i="1"/>
  <c r="P16" i="1"/>
  <c r="M8" i="1"/>
  <c r="M5" i="1"/>
  <c r="M3" i="1"/>
  <c r="L47" i="6"/>
  <c r="L46" i="6"/>
  <c r="L45" i="6"/>
  <c r="L44" i="6"/>
  <c r="L43" i="6"/>
  <c r="L42" i="6"/>
  <c r="L41" i="6"/>
  <c r="L40" i="6"/>
  <c r="L39" i="6"/>
  <c r="L38" i="6"/>
  <c r="AK16" i="1"/>
  <c r="AK8" i="1"/>
  <c r="AK7" i="1"/>
  <c r="AK6" i="1"/>
  <c r="AK5" i="1"/>
  <c r="AK4" i="1"/>
  <c r="AK3" i="1"/>
  <c r="AH16" i="1"/>
  <c r="AH9" i="1"/>
  <c r="AH8" i="1"/>
  <c r="AH7" i="1"/>
  <c r="AH6" i="1"/>
  <c r="AH5" i="1"/>
  <c r="AH4" i="1"/>
  <c r="AH3" i="1"/>
  <c r="AE16" i="1"/>
  <c r="AE7" i="1"/>
  <c r="AE6" i="1"/>
  <c r="AE5" i="1"/>
  <c r="AE4" i="1"/>
  <c r="AE3" i="1"/>
  <c r="AB16" i="1"/>
  <c r="AB11" i="1"/>
  <c r="AB10" i="1"/>
  <c r="AB9" i="1"/>
  <c r="AB8" i="1"/>
  <c r="AB7" i="1"/>
  <c r="AB6" i="1"/>
  <c r="AB5" i="1"/>
  <c r="AB3" i="1"/>
  <c r="Y16" i="1"/>
  <c r="Y11" i="1"/>
  <c r="Y10" i="1"/>
  <c r="Y9" i="1"/>
  <c r="Y8" i="1"/>
  <c r="Y7" i="1"/>
  <c r="Y6" i="1"/>
  <c r="Y5" i="1"/>
  <c r="Y4" i="1"/>
  <c r="Y3" i="1"/>
  <c r="V16" i="1"/>
  <c r="V11" i="1"/>
  <c r="V10" i="1"/>
  <c r="V9" i="1"/>
  <c r="V8" i="1"/>
  <c r="V7" i="1"/>
  <c r="V6" i="1"/>
  <c r="V5" i="1"/>
  <c r="V3" i="1"/>
  <c r="S6" i="1"/>
  <c r="P8" i="1"/>
  <c r="J40" i="1"/>
  <c r="J41" i="1"/>
  <c r="J42" i="1"/>
  <c r="J43" i="1"/>
  <c r="J44" i="1"/>
  <c r="J45" i="1"/>
  <c r="J46" i="1"/>
  <c r="J47" i="1"/>
  <c r="J48" i="1"/>
  <c r="J50" i="1"/>
  <c r="J51" i="1"/>
  <c r="J52" i="1"/>
  <c r="J53" i="1"/>
  <c r="J54" i="1"/>
  <c r="J55" i="1"/>
  <c r="J56" i="1"/>
  <c r="J57" i="1"/>
  <c r="J58" i="1"/>
  <c r="J59" i="1"/>
  <c r="J60" i="1"/>
  <c r="J35" i="1"/>
  <c r="J36" i="1"/>
  <c r="J37" i="1"/>
  <c r="J38" i="1"/>
  <c r="J39" i="1"/>
  <c r="J49" i="1"/>
  <c r="N1" i="5"/>
  <c r="L1" i="5"/>
  <c r="B106" i="6"/>
  <c r="L30" i="6"/>
  <c r="L29" i="6"/>
  <c r="L26" i="6"/>
  <c r="L25" i="6"/>
  <c r="L24" i="6"/>
  <c r="L23" i="6"/>
  <c r="L22" i="6"/>
  <c r="L21" i="6"/>
  <c r="L18" i="6"/>
  <c r="L17" i="6"/>
  <c r="L16" i="6"/>
  <c r="L15" i="6"/>
  <c r="L14" i="6"/>
  <c r="L13" i="6"/>
  <c r="L7" i="6"/>
  <c r="L6" i="6"/>
  <c r="L5" i="6"/>
  <c r="L4" i="6"/>
  <c r="L3" i="6"/>
  <c r="J28" i="1"/>
  <c r="J27" i="1"/>
  <c r="J26" i="1"/>
  <c r="J25" i="1"/>
  <c r="J24" i="1"/>
  <c r="P28" i="1"/>
  <c r="P27" i="1"/>
  <c r="P26" i="1"/>
  <c r="P25" i="1"/>
  <c r="P24" i="1"/>
  <c r="S28" i="1"/>
  <c r="S27" i="1"/>
  <c r="S26" i="1"/>
  <c r="S25" i="1"/>
  <c r="S24" i="1"/>
  <c r="V28" i="1"/>
  <c r="V27" i="1"/>
  <c r="V26" i="1"/>
  <c r="V25" i="1"/>
  <c r="V24" i="1"/>
  <c r="Y28" i="1"/>
  <c r="Y27" i="1"/>
  <c r="Y26" i="1"/>
  <c r="Y25" i="1"/>
  <c r="Y24" i="1"/>
  <c r="AB28" i="1"/>
  <c r="AB27" i="1"/>
  <c r="AB26" i="1"/>
  <c r="AB25" i="1"/>
  <c r="AB24" i="1"/>
  <c r="AE28" i="1"/>
  <c r="AE27" i="1"/>
  <c r="AE26" i="1"/>
  <c r="AE25" i="1"/>
  <c r="AE24" i="1"/>
  <c r="AH28" i="1"/>
  <c r="AH27" i="1"/>
  <c r="AH26" i="1"/>
  <c r="AH25" i="1"/>
  <c r="AH24" i="1"/>
  <c r="AK28" i="1"/>
  <c r="AK27" i="1"/>
  <c r="AK26" i="1"/>
  <c r="AK25" i="1"/>
  <c r="AK24" i="1"/>
  <c r="G28" i="1"/>
  <c r="G27" i="1"/>
  <c r="G26" i="1"/>
  <c r="G25" i="1"/>
  <c r="G24" i="1"/>
  <c r="D25" i="1"/>
  <c r="D26" i="1"/>
  <c r="D27" i="1"/>
  <c r="D28" i="1"/>
  <c r="D24" i="1"/>
  <c r="B30" i="1" l="1"/>
  <c r="K103" i="5"/>
  <c r="K577" i="5"/>
  <c r="K578" i="5"/>
  <c r="K579" i="5"/>
  <c r="K580" i="5"/>
  <c r="K581" i="5"/>
  <c r="T30" i="1"/>
  <c r="AC30" i="1"/>
  <c r="Z30" i="1"/>
  <c r="W30" i="1"/>
  <c r="K510" i="5"/>
  <c r="K526" i="5"/>
  <c r="K542" i="5"/>
  <c r="K558" i="5"/>
  <c r="K574" i="5"/>
  <c r="K606" i="5"/>
  <c r="K622" i="5"/>
  <c r="K638" i="5"/>
  <c r="K654" i="5"/>
  <c r="K670" i="5"/>
  <c r="K647" i="5"/>
  <c r="K617" i="5"/>
  <c r="K511" i="5"/>
  <c r="K527" i="5"/>
  <c r="K543" i="5"/>
  <c r="K559" i="5"/>
  <c r="K575" i="5"/>
  <c r="K607" i="5"/>
  <c r="K623" i="5"/>
  <c r="K639" i="5"/>
  <c r="K655" i="5"/>
  <c r="K671" i="5"/>
  <c r="K615" i="5"/>
  <c r="K554" i="5"/>
  <c r="K635" i="5"/>
  <c r="K512" i="5"/>
  <c r="K528" i="5"/>
  <c r="K544" i="5"/>
  <c r="K560" i="5"/>
  <c r="K576" i="5"/>
  <c r="K608" i="5"/>
  <c r="K624" i="5"/>
  <c r="K640" i="5"/>
  <c r="K656" i="5"/>
  <c r="K672" i="5"/>
  <c r="K631" i="5"/>
  <c r="K634" i="5"/>
  <c r="K555" i="5"/>
  <c r="K621" i="5"/>
  <c r="K513" i="5"/>
  <c r="K529" i="5"/>
  <c r="K545" i="5"/>
  <c r="K561" i="5"/>
  <c r="K582" i="5"/>
  <c r="K593" i="5"/>
  <c r="K609" i="5"/>
  <c r="K625" i="5"/>
  <c r="K641" i="5"/>
  <c r="K657" i="5"/>
  <c r="K673" i="5"/>
  <c r="K599" i="5"/>
  <c r="K679" i="5"/>
  <c r="K681" i="5"/>
  <c r="K602" i="5"/>
  <c r="K523" i="5"/>
  <c r="K636" i="5"/>
  <c r="K514" i="5"/>
  <c r="K530" i="5"/>
  <c r="K546" i="5"/>
  <c r="K562" i="5"/>
  <c r="K583" i="5"/>
  <c r="K594" i="5"/>
  <c r="K610" i="5"/>
  <c r="K626" i="5"/>
  <c r="K642" i="5"/>
  <c r="K658" i="5"/>
  <c r="K674" i="5"/>
  <c r="K588" i="5"/>
  <c r="K591" i="5"/>
  <c r="K603" i="5"/>
  <c r="K653" i="5"/>
  <c r="K515" i="5"/>
  <c r="K531" i="5"/>
  <c r="K547" i="5"/>
  <c r="K563" i="5"/>
  <c r="K584" i="5"/>
  <c r="K595" i="5"/>
  <c r="K611" i="5"/>
  <c r="K627" i="5"/>
  <c r="K643" i="5"/>
  <c r="K659" i="5"/>
  <c r="K675" i="5"/>
  <c r="K535" i="5"/>
  <c r="K665" i="5"/>
  <c r="K570" i="5"/>
  <c r="K592" i="5"/>
  <c r="K604" i="5"/>
  <c r="K516" i="5"/>
  <c r="K532" i="5"/>
  <c r="K548" i="5"/>
  <c r="K564" i="5"/>
  <c r="K585" i="5"/>
  <c r="K596" i="5"/>
  <c r="K612" i="5"/>
  <c r="K628" i="5"/>
  <c r="K644" i="5"/>
  <c r="K660" i="5"/>
  <c r="K676" i="5"/>
  <c r="K567" i="5"/>
  <c r="K538" i="5"/>
  <c r="K651" i="5"/>
  <c r="K669" i="5"/>
  <c r="K517" i="5"/>
  <c r="K533" i="5"/>
  <c r="K549" i="5"/>
  <c r="K565" i="5"/>
  <c r="K586" i="5"/>
  <c r="K597" i="5"/>
  <c r="K613" i="5"/>
  <c r="K629" i="5"/>
  <c r="K645" i="5"/>
  <c r="K661" i="5"/>
  <c r="K677" i="5"/>
  <c r="K551" i="5"/>
  <c r="K633" i="5"/>
  <c r="K650" i="5"/>
  <c r="K682" i="5"/>
  <c r="K539" i="5"/>
  <c r="K667" i="5"/>
  <c r="K637" i="5"/>
  <c r="K518" i="5"/>
  <c r="K534" i="5"/>
  <c r="K550" i="5"/>
  <c r="K566" i="5"/>
  <c r="K587" i="5"/>
  <c r="K598" i="5"/>
  <c r="K614" i="5"/>
  <c r="K630" i="5"/>
  <c r="K646" i="5"/>
  <c r="K662" i="5"/>
  <c r="K678" i="5"/>
  <c r="K519" i="5"/>
  <c r="K522" i="5"/>
  <c r="K666" i="5"/>
  <c r="K619" i="5"/>
  <c r="K668" i="5"/>
  <c r="K663" i="5"/>
  <c r="K520" i="5"/>
  <c r="K536" i="5"/>
  <c r="K552" i="5"/>
  <c r="K568" i="5"/>
  <c r="K589" i="5"/>
  <c r="K600" i="5"/>
  <c r="K616" i="5"/>
  <c r="K632" i="5"/>
  <c r="K648" i="5"/>
  <c r="K664" i="5"/>
  <c r="K680" i="5"/>
  <c r="K521" i="5"/>
  <c r="K537" i="5"/>
  <c r="K553" i="5"/>
  <c r="K569" i="5"/>
  <c r="K590" i="5"/>
  <c r="K601" i="5"/>
  <c r="K649" i="5"/>
  <c r="K618" i="5"/>
  <c r="K571" i="5"/>
  <c r="K652" i="5"/>
  <c r="K524" i="5"/>
  <c r="K540" i="5"/>
  <c r="K556" i="5"/>
  <c r="K572" i="5"/>
  <c r="K620" i="5"/>
  <c r="K525" i="5"/>
  <c r="K541" i="5"/>
  <c r="K557" i="5"/>
  <c r="K573" i="5"/>
  <c r="K605" i="5"/>
  <c r="K447" i="5"/>
  <c r="K463" i="5"/>
  <c r="K479" i="5"/>
  <c r="K495" i="5"/>
  <c r="K480" i="5"/>
  <c r="K465" i="5"/>
  <c r="K466" i="5"/>
  <c r="K482" i="5"/>
  <c r="K467" i="5"/>
  <c r="K499" i="5"/>
  <c r="K468" i="5"/>
  <c r="K500" i="5"/>
  <c r="K469" i="5"/>
  <c r="K501" i="5"/>
  <c r="K470" i="5"/>
  <c r="K487" i="5"/>
  <c r="K456" i="5"/>
  <c r="K504" i="5"/>
  <c r="K489" i="5"/>
  <c r="K458" i="5"/>
  <c r="K491" i="5"/>
  <c r="K460" i="5"/>
  <c r="K461" i="5"/>
  <c r="K478" i="5"/>
  <c r="K448" i="5"/>
  <c r="K464" i="5"/>
  <c r="K496" i="5"/>
  <c r="K481" i="5"/>
  <c r="K497" i="5"/>
  <c r="K450" i="5"/>
  <c r="K498" i="5"/>
  <c r="K451" i="5"/>
  <c r="K483" i="5"/>
  <c r="K452" i="5"/>
  <c r="K484" i="5"/>
  <c r="K453" i="5"/>
  <c r="K485" i="5"/>
  <c r="K454" i="5"/>
  <c r="K486" i="5"/>
  <c r="K455" i="5"/>
  <c r="K503" i="5"/>
  <c r="K472" i="5"/>
  <c r="K488" i="5"/>
  <c r="K473" i="5"/>
  <c r="K505" i="5"/>
  <c r="K474" i="5"/>
  <c r="K506" i="5"/>
  <c r="K459" i="5"/>
  <c r="K507" i="5"/>
  <c r="K476" i="5"/>
  <c r="K508" i="5"/>
  <c r="K477" i="5"/>
  <c r="K509" i="5"/>
  <c r="K462" i="5"/>
  <c r="K449" i="5"/>
  <c r="K471" i="5"/>
  <c r="K457" i="5"/>
  <c r="K490" i="5"/>
  <c r="K475" i="5"/>
  <c r="K492" i="5"/>
  <c r="K493" i="5"/>
  <c r="K494" i="5"/>
  <c r="K502" i="5"/>
  <c r="K198" i="5"/>
  <c r="K199" i="5"/>
  <c r="K200" i="5"/>
  <c r="K201" i="5"/>
  <c r="K202" i="5"/>
  <c r="K203" i="5"/>
  <c r="K204" i="5"/>
  <c r="K205" i="5"/>
  <c r="K206" i="5"/>
  <c r="K207" i="5"/>
  <c r="K220" i="5"/>
  <c r="K221" i="5"/>
  <c r="K222" i="5"/>
  <c r="K223" i="5"/>
  <c r="K224" i="5"/>
  <c r="N30" i="1"/>
  <c r="Q30" i="1"/>
  <c r="H30" i="1"/>
  <c r="J30" i="1" s="1"/>
  <c r="K30" i="1"/>
  <c r="M30" i="1" s="1"/>
  <c r="E30" i="1"/>
  <c r="G30" i="1" s="1"/>
  <c r="B13" i="26"/>
  <c r="C12" i="26"/>
  <c r="AE17" i="1"/>
  <c r="AL12" i="1"/>
  <c r="AK17" i="1"/>
  <c r="K401" i="5"/>
  <c r="AH17" i="1"/>
  <c r="K383" i="5"/>
  <c r="K384" i="5"/>
  <c r="K400" i="5"/>
  <c r="K420" i="5"/>
  <c r="K436" i="5"/>
  <c r="K437" i="5"/>
  <c r="K402" i="5"/>
  <c r="K438" i="5"/>
  <c r="K387" i="5"/>
  <c r="K439" i="5"/>
  <c r="K388" i="5"/>
  <c r="K408" i="5"/>
  <c r="K440" i="5"/>
  <c r="K409" i="5"/>
  <c r="K425" i="5"/>
  <c r="K390" i="5"/>
  <c r="K410" i="5"/>
  <c r="K442" i="5"/>
  <c r="K391" i="5"/>
  <c r="K443" i="5"/>
  <c r="K412" i="5"/>
  <c r="K428" i="5"/>
  <c r="K444" i="5"/>
  <c r="K393" i="5"/>
  <c r="K413" i="5"/>
  <c r="K429" i="5"/>
  <c r="K445" i="5"/>
  <c r="K394" i="5"/>
  <c r="K430" i="5"/>
  <c r="K395" i="5"/>
  <c r="K431" i="5"/>
  <c r="K396" i="5"/>
  <c r="K432" i="5"/>
  <c r="K417" i="5"/>
  <c r="K398" i="5"/>
  <c r="K434" i="5"/>
  <c r="K399" i="5"/>
  <c r="K385" i="5"/>
  <c r="K421" i="5"/>
  <c r="K422" i="5"/>
  <c r="K423" i="5"/>
  <c r="K424" i="5"/>
  <c r="K389" i="5"/>
  <c r="K441" i="5"/>
  <c r="K426" i="5"/>
  <c r="K411" i="5"/>
  <c r="K392" i="5"/>
  <c r="K414" i="5"/>
  <c r="K446" i="5"/>
  <c r="K416" i="5"/>
  <c r="K433" i="5"/>
  <c r="K418" i="5"/>
  <c r="K419" i="5"/>
  <c r="K386" i="5"/>
  <c r="K397" i="5"/>
  <c r="K435" i="5"/>
  <c r="K403" i="5"/>
  <c r="K415" i="5"/>
  <c r="K427" i="5"/>
  <c r="K381" i="5"/>
  <c r="K382" i="5"/>
  <c r="K379" i="5"/>
  <c r="K380" i="5"/>
  <c r="K378" i="5"/>
  <c r="AI30" i="1"/>
  <c r="AF30" i="1"/>
  <c r="K370" i="5"/>
  <c r="K371" i="5"/>
  <c r="K372" i="5"/>
  <c r="K373" i="5"/>
  <c r="K367" i="5"/>
  <c r="K374" i="5"/>
  <c r="K359" i="5"/>
  <c r="K375" i="5"/>
  <c r="K360" i="5"/>
  <c r="K376" i="5"/>
  <c r="K361" i="5"/>
  <c r="K377" i="5"/>
  <c r="K362" i="5"/>
  <c r="K363" i="5"/>
  <c r="K368" i="5"/>
  <c r="K364" i="5"/>
  <c r="K365" i="5"/>
  <c r="K366" i="5"/>
  <c r="K369" i="5"/>
  <c r="K357" i="5"/>
  <c r="K358" i="5"/>
  <c r="K355" i="5"/>
  <c r="K356" i="5"/>
  <c r="K340" i="5"/>
  <c r="K345" i="5"/>
  <c r="K346" i="5"/>
  <c r="K348" i="5"/>
  <c r="K350" i="5"/>
  <c r="K351" i="5"/>
  <c r="K354" i="5"/>
  <c r="K341" i="5"/>
  <c r="K344" i="5"/>
  <c r="K347" i="5"/>
  <c r="K349" i="5"/>
  <c r="K352" i="5"/>
  <c r="K342" i="5"/>
  <c r="K353" i="5"/>
  <c r="K343" i="5"/>
  <c r="K308" i="5"/>
  <c r="K309" i="5"/>
  <c r="K325" i="5"/>
  <c r="K338" i="5"/>
  <c r="K310" i="5"/>
  <c r="K326" i="5"/>
  <c r="K311" i="5"/>
  <c r="K327" i="5"/>
  <c r="K312" i="5"/>
  <c r="K328" i="5"/>
  <c r="K322" i="5"/>
  <c r="K313" i="5"/>
  <c r="K329" i="5"/>
  <c r="K314" i="5"/>
  <c r="K330" i="5"/>
  <c r="K315" i="5"/>
  <c r="K331" i="5"/>
  <c r="K321" i="5"/>
  <c r="K316" i="5"/>
  <c r="K332" i="5"/>
  <c r="K337" i="5"/>
  <c r="K323" i="5"/>
  <c r="K317" i="5"/>
  <c r="K333" i="5"/>
  <c r="K339" i="5"/>
  <c r="K318" i="5"/>
  <c r="K334" i="5"/>
  <c r="K335" i="5"/>
  <c r="K319" i="5"/>
  <c r="K320" i="5"/>
  <c r="K336" i="5"/>
  <c r="K324" i="5"/>
  <c r="K306" i="5"/>
  <c r="K307" i="5"/>
  <c r="K304" i="5"/>
  <c r="K305" i="5"/>
  <c r="K302" i="5"/>
  <c r="K303" i="5"/>
  <c r="K300" i="5"/>
  <c r="K301" i="5"/>
  <c r="K298" i="5"/>
  <c r="K299" i="5"/>
  <c r="K296" i="5"/>
  <c r="K297" i="5"/>
  <c r="K294" i="5"/>
  <c r="K295" i="5"/>
  <c r="K292" i="5"/>
  <c r="K293" i="5"/>
  <c r="K291" i="5"/>
  <c r="S4" i="1"/>
  <c r="K230" i="5"/>
  <c r="K246" i="5"/>
  <c r="K262" i="5"/>
  <c r="K278" i="5"/>
  <c r="K252" i="5"/>
  <c r="K212" i="5"/>
  <c r="K254" i="5"/>
  <c r="K214" i="5"/>
  <c r="K240" i="5"/>
  <c r="K226" i="5"/>
  <c r="K228" i="5"/>
  <c r="K231" i="5"/>
  <c r="K247" i="5"/>
  <c r="K263" i="5"/>
  <c r="K279" i="5"/>
  <c r="K285" i="5"/>
  <c r="K286" i="5"/>
  <c r="K287" i="5"/>
  <c r="K215" i="5"/>
  <c r="K257" i="5"/>
  <c r="K290" i="5"/>
  <c r="K275" i="5"/>
  <c r="K229" i="5"/>
  <c r="K232" i="5"/>
  <c r="K248" i="5"/>
  <c r="K264" i="5"/>
  <c r="K280" i="5"/>
  <c r="K236" i="5"/>
  <c r="K269" i="5"/>
  <c r="K238" i="5"/>
  <c r="K255" i="5"/>
  <c r="K289" i="5"/>
  <c r="K227" i="5"/>
  <c r="K196" i="5"/>
  <c r="K197" i="5"/>
  <c r="K233" i="5"/>
  <c r="K249" i="5"/>
  <c r="K265" i="5"/>
  <c r="K281" i="5"/>
  <c r="K208" i="5"/>
  <c r="K268" i="5"/>
  <c r="K253" i="5"/>
  <c r="K271" i="5"/>
  <c r="K256" i="5"/>
  <c r="K273" i="5"/>
  <c r="K242" i="5"/>
  <c r="K218" i="5"/>
  <c r="K260" i="5"/>
  <c r="K277" i="5"/>
  <c r="K234" i="5"/>
  <c r="K250" i="5"/>
  <c r="K266" i="5"/>
  <c r="K282" i="5"/>
  <c r="K209" i="5"/>
  <c r="K284" i="5"/>
  <c r="K211" i="5"/>
  <c r="K270" i="5"/>
  <c r="K272" i="5"/>
  <c r="K241" i="5"/>
  <c r="K216" i="5"/>
  <c r="K258" i="5"/>
  <c r="K217" i="5"/>
  <c r="K259" i="5"/>
  <c r="K195" i="5"/>
  <c r="K276" i="5"/>
  <c r="K261" i="5"/>
  <c r="K235" i="5"/>
  <c r="K251" i="5"/>
  <c r="K267" i="5"/>
  <c r="K283" i="5"/>
  <c r="K210" i="5"/>
  <c r="K237" i="5"/>
  <c r="K213" i="5"/>
  <c r="K239" i="5"/>
  <c r="K288" i="5"/>
  <c r="K225" i="5"/>
  <c r="K274" i="5"/>
  <c r="K243" i="5"/>
  <c r="K244" i="5"/>
  <c r="K219" i="5"/>
  <c r="K245" i="5"/>
  <c r="M16" i="1"/>
  <c r="AL16" i="1" s="1"/>
  <c r="S3" i="1"/>
  <c r="AL11" i="1"/>
  <c r="K193" i="5"/>
  <c r="K194" i="5"/>
  <c r="K191" i="5"/>
  <c r="K192" i="5"/>
  <c r="K189" i="5"/>
  <c r="K190" i="5"/>
  <c r="K187" i="5"/>
  <c r="K188" i="5"/>
  <c r="K185" i="5"/>
  <c r="K186" i="5"/>
  <c r="K183" i="5"/>
  <c r="K184" i="5"/>
  <c r="K181" i="5"/>
  <c r="K182" i="5"/>
  <c r="K179" i="5"/>
  <c r="K180" i="5"/>
  <c r="K177" i="5"/>
  <c r="K178" i="5"/>
  <c r="K175" i="5"/>
  <c r="K176" i="5"/>
  <c r="K173" i="5"/>
  <c r="K174" i="5"/>
  <c r="K171" i="5"/>
  <c r="K172" i="5"/>
  <c r="K3" i="5"/>
  <c r="M6" i="1"/>
  <c r="P4" i="1"/>
  <c r="M4" i="1"/>
  <c r="J3" i="1"/>
  <c r="H61" i="1"/>
  <c r="M61" i="1"/>
  <c r="B31" i="1"/>
  <c r="E31" i="1"/>
  <c r="H31" i="1"/>
  <c r="K160" i="5"/>
  <c r="K158" i="5"/>
  <c r="K144" i="5"/>
  <c r="K142" i="5"/>
  <c r="K128" i="5"/>
  <c r="K126" i="5"/>
  <c r="K112" i="5"/>
  <c r="K97" i="5"/>
  <c r="K81" i="5"/>
  <c r="K65" i="5"/>
  <c r="K159" i="5"/>
  <c r="K143" i="5"/>
  <c r="K127" i="5"/>
  <c r="K111" i="5"/>
  <c r="K96" i="5"/>
  <c r="K80" i="5"/>
  <c r="K64" i="5"/>
  <c r="K95" i="5"/>
  <c r="K79" i="5"/>
  <c r="K63" i="5"/>
  <c r="K157" i="5"/>
  <c r="K141" i="5"/>
  <c r="K125" i="5"/>
  <c r="K110" i="5"/>
  <c r="K94" i="5"/>
  <c r="K78" i="5"/>
  <c r="K62" i="5"/>
  <c r="K156" i="5"/>
  <c r="K140" i="5"/>
  <c r="K124" i="5"/>
  <c r="K109" i="5"/>
  <c r="K93" i="5"/>
  <c r="K77" i="5"/>
  <c r="K61" i="5"/>
  <c r="K155" i="5"/>
  <c r="K139" i="5"/>
  <c r="K123" i="5"/>
  <c r="K108" i="5"/>
  <c r="K92" i="5"/>
  <c r="K76" i="5"/>
  <c r="K60" i="5"/>
  <c r="K170" i="5"/>
  <c r="K154" i="5"/>
  <c r="K138" i="5"/>
  <c r="K122" i="5"/>
  <c r="K107" i="5"/>
  <c r="K91" i="5"/>
  <c r="K75" i="5"/>
  <c r="K59" i="5"/>
  <c r="K169" i="5"/>
  <c r="K153" i="5"/>
  <c r="K137" i="5"/>
  <c r="K121" i="5"/>
  <c r="K106" i="5"/>
  <c r="K90" i="5"/>
  <c r="K74" i="5"/>
  <c r="K58" i="5"/>
  <c r="K168" i="5"/>
  <c r="K152" i="5"/>
  <c r="K136" i="5"/>
  <c r="K120" i="5"/>
  <c r="K105" i="5"/>
  <c r="K89" i="5"/>
  <c r="K73" i="5"/>
  <c r="K57" i="5"/>
  <c r="K167" i="5"/>
  <c r="K151" i="5"/>
  <c r="K135" i="5"/>
  <c r="K119" i="5"/>
  <c r="K104" i="5"/>
  <c r="K88" i="5"/>
  <c r="K72" i="5"/>
  <c r="K56" i="5"/>
  <c r="K166" i="5"/>
  <c r="K150" i="5"/>
  <c r="K134" i="5"/>
  <c r="K118" i="5"/>
  <c r="K87" i="5"/>
  <c r="K71" i="5"/>
  <c r="K55" i="5"/>
  <c r="K165" i="5"/>
  <c r="K149" i="5"/>
  <c r="K133" i="5"/>
  <c r="K117" i="5"/>
  <c r="K102" i="5"/>
  <c r="K86" i="5"/>
  <c r="K70" i="5"/>
  <c r="K54" i="5"/>
  <c r="K164" i="5"/>
  <c r="K148" i="5"/>
  <c r="K132" i="5"/>
  <c r="K116" i="5"/>
  <c r="K101" i="5"/>
  <c r="K85" i="5"/>
  <c r="K69" i="5"/>
  <c r="K53" i="5"/>
  <c r="K163" i="5"/>
  <c r="K147" i="5"/>
  <c r="K131" i="5"/>
  <c r="K115" i="5"/>
  <c r="K100" i="5"/>
  <c r="K84" i="5"/>
  <c r="K68" i="5"/>
  <c r="K52" i="5"/>
  <c r="K162" i="5"/>
  <c r="K146" i="5"/>
  <c r="K130" i="5"/>
  <c r="K114" i="5"/>
  <c r="K99" i="5"/>
  <c r="K83" i="5"/>
  <c r="K67" i="5"/>
  <c r="K51" i="5"/>
  <c r="K161" i="5"/>
  <c r="K145" i="5"/>
  <c r="K129" i="5"/>
  <c r="K113" i="5"/>
  <c r="K98" i="5"/>
  <c r="K82" i="5"/>
  <c r="K66" i="5"/>
  <c r="K50" i="5"/>
  <c r="K49" i="5"/>
  <c r="K48" i="5"/>
  <c r="K46" i="5"/>
  <c r="K47" i="5"/>
  <c r="K34" i="5"/>
  <c r="K18" i="5"/>
  <c r="K33" i="5"/>
  <c r="K17" i="5"/>
  <c r="K32" i="5"/>
  <c r="K16" i="5"/>
  <c r="K31" i="5"/>
  <c r="K15" i="5"/>
  <c r="K2" i="5"/>
  <c r="K30" i="5"/>
  <c r="K14" i="5"/>
  <c r="K45" i="5"/>
  <c r="K29" i="5"/>
  <c r="K13" i="5"/>
  <c r="K44" i="5"/>
  <c r="K28" i="5"/>
  <c r="K12" i="5"/>
  <c r="K43" i="5"/>
  <c r="K27" i="5"/>
  <c r="K11" i="5"/>
  <c r="K42" i="5"/>
  <c r="K26" i="5"/>
  <c r="K10" i="5"/>
  <c r="K41" i="5"/>
  <c r="K25" i="5"/>
  <c r="K9" i="5"/>
  <c r="K40" i="5"/>
  <c r="K24" i="5"/>
  <c r="K8" i="5"/>
  <c r="K39" i="5"/>
  <c r="K23" i="5"/>
  <c r="K7" i="5"/>
  <c r="K38" i="5"/>
  <c r="K22" i="5"/>
  <c r="K6" i="5"/>
  <c r="K37" i="5"/>
  <c r="K21" i="5"/>
  <c r="K5" i="5"/>
  <c r="K36" i="5"/>
  <c r="K20" i="5"/>
  <c r="K4" i="5"/>
  <c r="K35" i="5"/>
  <c r="K19" i="5"/>
  <c r="AL24" i="1"/>
  <c r="AL28" i="1"/>
  <c r="AL27" i="1"/>
  <c r="AL26" i="1"/>
  <c r="AL25" i="1"/>
  <c r="C13" i="26" l="1"/>
  <c r="B14" i="26"/>
  <c r="S7" i="1"/>
  <c r="AL10" i="1"/>
  <c r="M1" i="5"/>
  <c r="C17" i="23" s="1"/>
  <c r="H17" i="23" s="1"/>
  <c r="B15" i="26" l="1"/>
  <c r="C14" i="26"/>
  <c r="AJ17" i="1"/>
  <c r="AI17" i="1"/>
  <c r="AG17" i="1"/>
  <c r="AF17" i="1"/>
  <c r="AD17" i="1"/>
  <c r="AC17" i="1"/>
  <c r="AA17" i="1"/>
  <c r="Z17" i="1"/>
  <c r="X17" i="1"/>
  <c r="W17" i="1"/>
  <c r="U17" i="1"/>
  <c r="T17" i="1"/>
  <c r="R17" i="1"/>
  <c r="Q17" i="1"/>
  <c r="N17" i="1"/>
  <c r="K17" i="1"/>
  <c r="H17" i="1"/>
  <c r="D35" i="1"/>
  <c r="G37" i="1"/>
  <c r="G38" i="1"/>
  <c r="G39" i="1"/>
  <c r="G40" i="1"/>
  <c r="G41" i="1"/>
  <c r="G42" i="1"/>
  <c r="G43" i="1"/>
  <c r="G44" i="1"/>
  <c r="G45" i="1"/>
  <c r="G46" i="1"/>
  <c r="G47" i="1"/>
  <c r="G48" i="1"/>
  <c r="G50" i="1"/>
  <c r="G51" i="1"/>
  <c r="G52" i="1"/>
  <c r="G53" i="1"/>
  <c r="G54" i="1"/>
  <c r="G55" i="1"/>
  <c r="G56" i="1"/>
  <c r="G57" i="1"/>
  <c r="G58" i="1"/>
  <c r="G59" i="1"/>
  <c r="G60" i="1"/>
  <c r="C15" i="26" l="1"/>
  <c r="B16" i="26"/>
  <c r="G35" i="1"/>
  <c r="G3" i="1"/>
  <c r="C16" i="26" l="1"/>
  <c r="B17" i="26"/>
  <c r="P5" i="1"/>
  <c r="O17" i="1"/>
  <c r="M7" i="1"/>
  <c r="L17" i="1"/>
  <c r="I17" i="1"/>
  <c r="G36" i="1"/>
  <c r="B30" i="6"/>
  <c r="G17" i="1"/>
  <c r="F2" i="23" s="1"/>
  <c r="F17" i="1"/>
  <c r="E17" i="1"/>
  <c r="D42" i="1"/>
  <c r="D37" i="1"/>
  <c r="D38" i="1"/>
  <c r="D39" i="1"/>
  <c r="D40" i="1"/>
  <c r="D41" i="1"/>
  <c r="D43" i="1"/>
  <c r="D45" i="1"/>
  <c r="D46" i="1"/>
  <c r="D47" i="1"/>
  <c r="D48" i="1"/>
  <c r="D50" i="1"/>
  <c r="D51" i="1"/>
  <c r="D52" i="1"/>
  <c r="D53" i="1"/>
  <c r="D54" i="1"/>
  <c r="D55" i="1"/>
  <c r="D56" i="1"/>
  <c r="D58" i="1"/>
  <c r="D59" i="1"/>
  <c r="D60" i="1"/>
  <c r="C17" i="26" l="1"/>
  <c r="B18" i="26"/>
  <c r="D44" i="1"/>
  <c r="G49" i="1"/>
  <c r="E61" i="1" s="1"/>
  <c r="D49" i="1"/>
  <c r="B19" i="26" l="1"/>
  <c r="C18" i="26"/>
  <c r="D36" i="1"/>
  <c r="B17" i="1"/>
  <c r="C17" i="1"/>
  <c r="AL8" i="1"/>
  <c r="AL9" i="1"/>
  <c r="D3" i="1"/>
  <c r="C19" i="26" l="1"/>
  <c r="B20" i="26"/>
  <c r="C5" i="13"/>
  <c r="D5" i="13" s="1"/>
  <c r="D4" i="13"/>
  <c r="B21" i="26" l="1"/>
  <c r="C20" i="26"/>
  <c r="D57" i="1"/>
  <c r="B61" i="1" s="1"/>
  <c r="C6" i="13"/>
  <c r="AB30" i="1" a="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31" i="1" a="1"/>
  <c r="AK30" i="1" a="1"/>
  <c r="AK35" i="1"/>
  <c r="AE30" i="1" a="1"/>
  <c r="AE31" i="1" a="1"/>
  <c r="AH30" i="1" a="1"/>
  <c r="AH31" i="1" a="1"/>
  <c r="AH35" i="1"/>
  <c r="AH36" i="1"/>
  <c r="AH37" i="1"/>
  <c r="AH38" i="1"/>
  <c r="AH39" i="1"/>
  <c r="AH40" i="1"/>
  <c r="AH41" i="1"/>
  <c r="AH42" i="1"/>
  <c r="AH43" i="1"/>
  <c r="AH44" i="1"/>
  <c r="AH45" i="1"/>
  <c r="AH46" i="1"/>
  <c r="AH47" i="1"/>
  <c r="AH48" i="1"/>
  <c r="AH49" i="1"/>
  <c r="AH50" i="1"/>
  <c r="AH51" i="1"/>
  <c r="AH52" i="1"/>
  <c r="AH53" i="1"/>
  <c r="AH54" i="1"/>
  <c r="AH55" i="1"/>
  <c r="AH57" i="1"/>
  <c r="AH58" i="1"/>
  <c r="AH59" i="1"/>
  <c r="AH60" i="1"/>
  <c r="AH56" i="1"/>
  <c r="AE35" i="1"/>
  <c r="AE36" i="1"/>
  <c r="AE37" i="1"/>
  <c r="AE38" i="1"/>
  <c r="AE39" i="1"/>
  <c r="AE40" i="1"/>
  <c r="AE41" i="1"/>
  <c r="AE42" i="1"/>
  <c r="AE43" i="1"/>
  <c r="AE44" i="1"/>
  <c r="AE45" i="1"/>
  <c r="AE46" i="1"/>
  <c r="AE47" i="1"/>
  <c r="AE49" i="1"/>
  <c r="AE50" i="1"/>
  <c r="AE51" i="1"/>
  <c r="AE52" i="1"/>
  <c r="AE53" i="1"/>
  <c r="AE54" i="1"/>
  <c r="AE55" i="1"/>
  <c r="AE56" i="1"/>
  <c r="AE57" i="1"/>
  <c r="AE58" i="1"/>
  <c r="AE59" i="1"/>
  <c r="AE60" i="1"/>
  <c r="AB56" i="1"/>
  <c r="AB36" i="1"/>
  <c r="AB37" i="1"/>
  <c r="AB38" i="1"/>
  <c r="AB39" i="1"/>
  <c r="AB40" i="1"/>
  <c r="AB41" i="1"/>
  <c r="AB42" i="1"/>
  <c r="AB43" i="1"/>
  <c r="AB44" i="1"/>
  <c r="AB45" i="1"/>
  <c r="AB46" i="1"/>
  <c r="AB47" i="1"/>
  <c r="AB48" i="1"/>
  <c r="AB49" i="1"/>
  <c r="AB50" i="1"/>
  <c r="AB51" i="1"/>
  <c r="AB52" i="1"/>
  <c r="AB53" i="1"/>
  <c r="AB54" i="1"/>
  <c r="AB55" i="1"/>
  <c r="AB57" i="1"/>
  <c r="AB58" i="1"/>
  <c r="AB59" i="1"/>
  <c r="AB60" i="1"/>
  <c r="AB35" i="1"/>
  <c r="Y31" i="1" a="1"/>
  <c r="Y30" i="1" a="1"/>
  <c r="V31" i="1" a="1"/>
  <c r="Y36" i="1"/>
  <c r="Y37" i="1"/>
  <c r="Y38" i="1"/>
  <c r="Y39" i="1"/>
  <c r="Y40" i="1"/>
  <c r="Y41" i="1"/>
  <c r="Y42" i="1"/>
  <c r="Y43" i="1"/>
  <c r="Y44" i="1"/>
  <c r="Y45" i="1"/>
  <c r="Y46" i="1"/>
  <c r="Y47" i="1"/>
  <c r="Y48" i="1"/>
  <c r="Y49" i="1"/>
  <c r="Y50" i="1"/>
  <c r="Y51" i="1"/>
  <c r="Y52" i="1"/>
  <c r="Y53" i="1"/>
  <c r="Y54" i="1"/>
  <c r="Y55" i="1"/>
  <c r="Y56" i="1"/>
  <c r="Y57" i="1"/>
  <c r="Y58" i="1"/>
  <c r="Y59" i="1"/>
  <c r="Y60" i="1"/>
  <c r="Y35" i="1"/>
  <c r="V36" i="1"/>
  <c r="V37" i="1"/>
  <c r="V38" i="1"/>
  <c r="V39" i="1"/>
  <c r="V40" i="1"/>
  <c r="V41" i="1"/>
  <c r="V42" i="1"/>
  <c r="V43" i="1"/>
  <c r="V44" i="1"/>
  <c r="V45" i="1"/>
  <c r="V46" i="1"/>
  <c r="V47" i="1"/>
  <c r="V48" i="1"/>
  <c r="V49" i="1"/>
  <c r="V50" i="1"/>
  <c r="V51" i="1"/>
  <c r="V52" i="1"/>
  <c r="V53" i="1"/>
  <c r="V54" i="1"/>
  <c r="V55" i="1"/>
  <c r="V56" i="1"/>
  <c r="V57" i="1"/>
  <c r="V58" i="1"/>
  <c r="V59" i="1"/>
  <c r="V60" i="1"/>
  <c r="V35" i="1"/>
  <c r="V30" i="1" a="1"/>
  <c r="S36" i="1"/>
  <c r="S37" i="1"/>
  <c r="S38" i="1"/>
  <c r="S40" i="1"/>
  <c r="S41" i="1"/>
  <c r="S42" i="1"/>
  <c r="S43" i="1"/>
  <c r="S44" i="1"/>
  <c r="S45" i="1"/>
  <c r="S46" i="1"/>
  <c r="S47" i="1"/>
  <c r="S48" i="1"/>
  <c r="S49" i="1"/>
  <c r="S50" i="1"/>
  <c r="S51" i="1"/>
  <c r="S52" i="1"/>
  <c r="S53" i="1"/>
  <c r="S54" i="1"/>
  <c r="S55" i="1"/>
  <c r="S56" i="1"/>
  <c r="S57" i="1"/>
  <c r="S58" i="1"/>
  <c r="S59" i="1"/>
  <c r="S60" i="1"/>
  <c r="S35" i="1"/>
  <c r="P60" i="1"/>
  <c r="P59" i="1"/>
  <c r="P58" i="1"/>
  <c r="P57" i="1"/>
  <c r="P56" i="1"/>
  <c r="P55" i="1"/>
  <c r="P54" i="1"/>
  <c r="P53" i="1"/>
  <c r="P52" i="1"/>
  <c r="P51" i="1"/>
  <c r="P50" i="1"/>
  <c r="P49" i="1"/>
  <c r="P48" i="1"/>
  <c r="P47" i="1"/>
  <c r="P46" i="1"/>
  <c r="P45" i="1"/>
  <c r="P44" i="1"/>
  <c r="P43" i="1"/>
  <c r="P42" i="1"/>
  <c r="P41" i="1"/>
  <c r="P40" i="1"/>
  <c r="P39" i="1"/>
  <c r="P38" i="1"/>
  <c r="P37" i="1"/>
  <c r="P36" i="1"/>
  <c r="P35" i="1"/>
  <c r="AB31" i="1" a="1"/>
  <c r="S31" i="1" a="1"/>
  <c r="S31" i="1" s="1"/>
  <c r="P31" i="1" a="1"/>
  <c r="P31" i="1" s="1"/>
  <c r="M31" i="1" a="1"/>
  <c r="M31" i="1" s="1"/>
  <c r="J31" i="1" a="1"/>
  <c r="J31" i="1" s="1"/>
  <c r="G31" i="1" a="1"/>
  <c r="G31" i="1" s="1"/>
  <c r="D31" i="1" a="1"/>
  <c r="D31" i="1" s="1"/>
  <c r="S30" i="1" a="1"/>
  <c r="S30" i="1" s="1"/>
  <c r="P30" i="1" a="1"/>
  <c r="P30" i="1" s="1"/>
  <c r="D30" i="1" a="1"/>
  <c r="D30" i="1" s="1"/>
  <c r="AB62" i="1" l="1"/>
  <c r="Y62" i="1"/>
  <c r="AH62" i="1"/>
  <c r="B22" i="26"/>
  <c r="C21" i="26"/>
  <c r="C34" i="13"/>
  <c r="T61" i="1"/>
  <c r="N61" i="1"/>
  <c r="AL59" i="1"/>
  <c r="AL58" i="1"/>
  <c r="AL41" i="1"/>
  <c r="AL43" i="1"/>
  <c r="AL42" i="1"/>
  <c r="AL56" i="1"/>
  <c r="AL40" i="1"/>
  <c r="AL38" i="1"/>
  <c r="AL54" i="1"/>
  <c r="AL37" i="1"/>
  <c r="AL36" i="1"/>
  <c r="AL52" i="1"/>
  <c r="AL50" i="1"/>
  <c r="AL53" i="1"/>
  <c r="AL46" i="1"/>
  <c r="AL49" i="1"/>
  <c r="AL35" i="1"/>
  <c r="AL45" i="1"/>
  <c r="AL55" i="1"/>
  <c r="AL51" i="1"/>
  <c r="AL47" i="1"/>
  <c r="AL60" i="1"/>
  <c r="AL44" i="1"/>
  <c r="AL57" i="1"/>
  <c r="M17" i="1"/>
  <c r="AL5" i="1"/>
  <c r="AL7" i="1"/>
  <c r="S17" i="1"/>
  <c r="J1" i="23" s="1"/>
  <c r="AB17" i="1"/>
  <c r="AL4" i="1"/>
  <c r="Y17" i="1"/>
  <c r="AL6" i="1"/>
  <c r="V17" i="1"/>
  <c r="P17" i="1"/>
  <c r="AL3" i="1"/>
  <c r="J17" i="1"/>
  <c r="D6" i="13"/>
  <c r="C7" i="13"/>
  <c r="AK31" i="1"/>
  <c r="Y30" i="1"/>
  <c r="AH30" i="1"/>
  <c r="AE30" i="1"/>
  <c r="V30" i="1"/>
  <c r="AK30" i="1"/>
  <c r="AC61" i="1"/>
  <c r="AE31" i="1"/>
  <c r="V31" i="1"/>
  <c r="AH31" i="1"/>
  <c r="AB31" i="1"/>
  <c r="Y31" i="1"/>
  <c r="AI61" i="1"/>
  <c r="AE48" i="1"/>
  <c r="AL48" i="1" s="1"/>
  <c r="AB30" i="1"/>
  <c r="Z61" i="1"/>
  <c r="S39" i="1"/>
  <c r="AL39" i="1" s="1"/>
  <c r="D17" i="1"/>
  <c r="E20" i="1"/>
  <c r="AL62" i="1" l="1"/>
  <c r="AE62" i="1"/>
  <c r="K1" i="23"/>
  <c r="K6" i="23" s="1"/>
  <c r="Q6" i="23" s="1"/>
  <c r="J6" i="23"/>
  <c r="B20" i="1"/>
  <c r="F1" i="23"/>
  <c r="H20" i="1"/>
  <c r="H32" i="1" s="1"/>
  <c r="H62" i="1" s="1"/>
  <c r="F3" i="23"/>
  <c r="N20" i="1"/>
  <c r="N32" i="1" s="1"/>
  <c r="N62" i="1" s="1"/>
  <c r="F5" i="23"/>
  <c r="K20" i="1"/>
  <c r="K32" i="1" s="1"/>
  <c r="K62" i="1" s="1"/>
  <c r="F4" i="23"/>
  <c r="C22" i="26"/>
  <c r="B23" i="26"/>
  <c r="E32" i="1"/>
  <c r="E62" i="1" s="1"/>
  <c r="AL61" i="1"/>
  <c r="Z20" i="1"/>
  <c r="W20" i="1"/>
  <c r="W32" i="1" s="1"/>
  <c r="Q20" i="1"/>
  <c r="AI20" i="1"/>
  <c r="AI32" i="1" s="1"/>
  <c r="AK62" i="1" s="1"/>
  <c r="AF20" i="1"/>
  <c r="AF32" i="1" s="1"/>
  <c r="AC20" i="1"/>
  <c r="AC32" i="1" s="1"/>
  <c r="T20" i="1"/>
  <c r="T32" i="1" s="1"/>
  <c r="V62" i="1" s="1"/>
  <c r="B32" i="1"/>
  <c r="B62" i="1" s="1"/>
  <c r="AL30" i="1"/>
  <c r="AL31" i="1"/>
  <c r="AL17" i="1"/>
  <c r="H15" i="23" s="1"/>
  <c r="AF61" i="1"/>
  <c r="D7" i="13"/>
  <c r="C8" i="13"/>
  <c r="G16" i="23" l="1"/>
  <c r="G23" i="23" s="1"/>
  <c r="G24" i="23" s="1"/>
  <c r="G28" i="23" s="1"/>
  <c r="H16" i="23"/>
  <c r="H23" i="23" s="1"/>
  <c r="H24" i="23" s="1"/>
  <c r="H28" i="23" s="1"/>
  <c r="F6" i="23"/>
  <c r="P6" i="23" s="1"/>
  <c r="C23" i="26"/>
  <c r="B24" i="26"/>
  <c r="Q32" i="1"/>
  <c r="S62" i="1" s="1"/>
  <c r="Z32" i="1"/>
  <c r="AL20" i="1"/>
  <c r="B15" i="23"/>
  <c r="C27" i="23"/>
  <c r="D8" i="13"/>
  <c r="C9" i="13"/>
  <c r="B25" i="26" l="1"/>
  <c r="C24" i="26"/>
  <c r="AL32" i="1"/>
  <c r="C15" i="23"/>
  <c r="D9" i="13"/>
  <c r="C10" i="13"/>
  <c r="C25" i="26" l="1"/>
  <c r="B26" i="26"/>
  <c r="C28" i="23"/>
  <c r="C18" i="23"/>
  <c r="C11" i="13"/>
  <c r="D10" i="13"/>
  <c r="B19" i="23" l="1"/>
  <c r="G19" i="23" s="1"/>
  <c r="H18" i="23"/>
  <c r="B27" i="26"/>
  <c r="C26" i="26"/>
  <c r="D11" i="13"/>
  <c r="C12" i="13"/>
  <c r="B20" i="23" l="1"/>
  <c r="G20" i="23" s="1"/>
  <c r="C19" i="23"/>
  <c r="C20" i="23" s="1"/>
  <c r="H20" i="23" s="1"/>
  <c r="C27" i="26"/>
  <c r="B28" i="26"/>
  <c r="C13" i="13"/>
  <c r="D12" i="13"/>
  <c r="C23" i="23" l="1"/>
  <c r="C24" i="23" s="1"/>
  <c r="B23" i="23"/>
  <c r="B24" i="23" s="1"/>
  <c r="H19" i="23"/>
  <c r="B29" i="26"/>
  <c r="C28" i="26"/>
  <c r="C14" i="13"/>
  <c r="D13" i="13"/>
  <c r="C29" i="26" l="1"/>
  <c r="B30" i="26"/>
  <c r="D14" i="13"/>
  <c r="C15" i="13"/>
  <c r="B31" i="26" l="1"/>
  <c r="C30" i="26"/>
  <c r="D15" i="13"/>
  <c r="C16" i="13"/>
  <c r="C31" i="26" l="1"/>
  <c r="B32" i="26"/>
  <c r="D16" i="13"/>
  <c r="C17" i="13"/>
  <c r="C32" i="26" l="1"/>
  <c r="B33" i="26"/>
  <c r="D17" i="13"/>
  <c r="C18" i="13"/>
  <c r="C33" i="26" l="1"/>
  <c r="B34" i="26"/>
  <c r="D18" i="13"/>
  <c r="C19" i="13"/>
  <c r="C34" i="26" l="1"/>
  <c r="B35" i="26"/>
  <c r="D19" i="13"/>
  <c r="C20" i="13"/>
  <c r="C35" i="26" l="1"/>
  <c r="B36" i="26"/>
  <c r="C21" i="13"/>
  <c r="D20" i="13"/>
  <c r="B37" i="26" l="1"/>
  <c r="C36" i="26"/>
  <c r="C22" i="13"/>
  <c r="D21" i="13"/>
  <c r="B38" i="26" l="1"/>
  <c r="C37" i="26"/>
  <c r="D22" i="13"/>
  <c r="C23" i="13"/>
  <c r="C38" i="26" l="1"/>
  <c r="B39" i="26"/>
  <c r="D23" i="13"/>
  <c r="C24" i="13"/>
  <c r="C39" i="26" l="1"/>
  <c r="B40" i="26"/>
  <c r="D24" i="13"/>
  <c r="C25" i="13"/>
  <c r="B41" i="26" l="1"/>
  <c r="C40" i="26"/>
  <c r="D25" i="13"/>
  <c r="C26" i="13"/>
  <c r="C41" i="26" l="1"/>
  <c r="B42" i="26"/>
  <c r="D26" i="13"/>
  <c r="C27" i="13"/>
  <c r="C42" i="26" l="1"/>
  <c r="B43" i="26"/>
  <c r="D27" i="13"/>
  <c r="C28" i="13"/>
  <c r="C43" i="26" l="1"/>
  <c r="B44" i="26"/>
  <c r="C29" i="13"/>
  <c r="D28" i="13"/>
  <c r="B45" i="26" l="1"/>
  <c r="C44" i="26"/>
  <c r="C30" i="13"/>
  <c r="D29" i="13"/>
  <c r="C45" i="26" l="1"/>
  <c r="B46" i="26"/>
  <c r="D30" i="13"/>
  <c r="C31" i="13"/>
  <c r="C46" i="26" l="1"/>
  <c r="B47" i="26"/>
  <c r="D31" i="13"/>
  <c r="C32" i="13"/>
  <c r="C47" i="26" l="1"/>
  <c r="B48" i="26"/>
  <c r="D32" i="13"/>
  <c r="C33" i="13"/>
  <c r="C48" i="26" l="1"/>
  <c r="B49" i="26"/>
  <c r="D33" i="13"/>
  <c r="C36" i="13"/>
  <c r="C49" i="26" l="1"/>
  <c r="B50" i="26"/>
  <c r="D36" i="13"/>
  <c r="C37" i="13"/>
  <c r="B51" i="26" l="1"/>
  <c r="C50" i="26"/>
  <c r="D37" i="13"/>
  <c r="C38" i="13"/>
  <c r="C51" i="26" l="1"/>
  <c r="B52" i="26"/>
  <c r="C39" i="13"/>
  <c r="D38" i="13"/>
  <c r="B53" i="26" l="1"/>
  <c r="C52" i="26"/>
  <c r="C40" i="13"/>
  <c r="C41" i="13" s="1"/>
  <c r="D41" i="13" s="1"/>
  <c r="D39" i="13"/>
  <c r="B54" i="26" l="1"/>
  <c r="C53" i="26"/>
  <c r="D40" i="13"/>
  <c r="C54" i="26" l="1"/>
  <c r="B55" i="26"/>
  <c r="C42" i="13"/>
  <c r="C55" i="26" l="1"/>
  <c r="B56" i="26"/>
  <c r="D42" i="13"/>
  <c r="C43" i="13"/>
  <c r="B57" i="26" l="1"/>
  <c r="C56" i="26"/>
  <c r="C44" i="13"/>
  <c r="D43" i="13"/>
  <c r="B58" i="26" l="1"/>
  <c r="C57" i="26"/>
  <c r="D44" i="13"/>
  <c r="C45" i="13"/>
  <c r="B59" i="26" l="1"/>
  <c r="C58" i="26"/>
  <c r="D45" i="13"/>
  <c r="C46" i="13"/>
  <c r="C59" i="26" l="1"/>
  <c r="B60" i="26"/>
  <c r="C47" i="13"/>
  <c r="D46" i="13"/>
  <c r="B61" i="26" l="1"/>
  <c r="C60" i="26"/>
  <c r="C48" i="13"/>
  <c r="D47" i="13"/>
  <c r="C61" i="26" l="1"/>
  <c r="B62" i="26"/>
  <c r="D48" i="13"/>
  <c r="C49" i="13"/>
  <c r="C62" i="26" l="1"/>
  <c r="B63" i="26"/>
  <c r="D49" i="13"/>
  <c r="C50" i="13"/>
  <c r="C63" i="26" l="1"/>
  <c r="B64" i="26"/>
  <c r="D50" i="13"/>
  <c r="C51" i="13"/>
  <c r="C64" i="26" l="1"/>
  <c r="B65" i="26"/>
  <c r="D51" i="13"/>
  <c r="C52" i="13"/>
  <c r="C65" i="26" l="1"/>
  <c r="B66" i="26"/>
  <c r="D52" i="13"/>
  <c r="C53" i="13"/>
  <c r="C66" i="26" l="1"/>
  <c r="B67" i="26"/>
  <c r="D53" i="13"/>
  <c r="C54" i="13"/>
  <c r="B68" i="26" l="1"/>
  <c r="C67" i="26"/>
  <c r="C55" i="13"/>
  <c r="D54" i="13"/>
  <c r="B69" i="26" l="1"/>
  <c r="C68" i="26"/>
  <c r="C56" i="13"/>
  <c r="D55" i="13"/>
  <c r="B70" i="26" l="1"/>
  <c r="C69" i="26"/>
  <c r="D56" i="13"/>
  <c r="C57" i="13"/>
  <c r="C70" i="26" l="1"/>
  <c r="B71" i="26"/>
  <c r="C58" i="13"/>
  <c r="D57" i="13"/>
  <c r="C71" i="26" l="1"/>
  <c r="B72" i="26"/>
  <c r="D58" i="13"/>
  <c r="C59" i="13"/>
  <c r="C72" i="26" l="1"/>
  <c r="B73" i="26"/>
  <c r="D59" i="13"/>
  <c r="C60" i="13"/>
  <c r="C73" i="26" l="1"/>
  <c r="B74" i="26"/>
  <c r="D60" i="13"/>
  <c r="C61" i="13"/>
  <c r="C74" i="26" l="1"/>
  <c r="B75" i="26"/>
  <c r="D61" i="13"/>
  <c r="C62" i="13"/>
  <c r="B76" i="26" l="1"/>
  <c r="C75" i="26"/>
  <c r="C63" i="13"/>
  <c r="D62" i="13"/>
  <c r="B77" i="26" l="1"/>
  <c r="C76" i="26"/>
  <c r="C64" i="13"/>
  <c r="D63" i="13"/>
  <c r="C77" i="26" l="1"/>
  <c r="B78" i="26"/>
  <c r="D64" i="13"/>
  <c r="C65" i="13"/>
  <c r="C78" i="26" l="1"/>
  <c r="B79" i="26"/>
  <c r="D65" i="13"/>
  <c r="C66" i="13"/>
  <c r="B80" i="26" l="1"/>
  <c r="C79" i="26"/>
  <c r="D66" i="13"/>
  <c r="C70" i="13"/>
  <c r="C80" i="26" l="1"/>
  <c r="B81" i="26"/>
  <c r="D70" i="13"/>
  <c r="C71" i="13"/>
  <c r="B82" i="26" l="1"/>
  <c r="C81" i="26"/>
  <c r="D71" i="13"/>
  <c r="C72" i="13"/>
  <c r="C82" i="26" l="1"/>
  <c r="B83" i="26"/>
  <c r="D72" i="13"/>
  <c r="C73" i="13"/>
  <c r="B84" i="26" l="1"/>
  <c r="C83" i="26"/>
  <c r="C74" i="13"/>
  <c r="D73" i="13"/>
  <c r="C84" i="26" l="1"/>
  <c r="B85" i="26"/>
  <c r="C75" i="13"/>
  <c r="D74" i="13"/>
  <c r="B86" i="26" l="1"/>
  <c r="C85" i="26"/>
  <c r="D75" i="13"/>
  <c r="C76" i="13"/>
  <c r="C86" i="26" l="1"/>
  <c r="B87" i="26"/>
  <c r="D76" i="13"/>
  <c r="C77" i="13"/>
  <c r="B88" i="26" l="1"/>
  <c r="C87" i="26"/>
  <c r="D77" i="13"/>
  <c r="C78" i="13"/>
  <c r="C88" i="26" l="1"/>
  <c r="B89" i="26"/>
  <c r="D78" i="13"/>
  <c r="C79" i="13"/>
  <c r="C89" i="26" l="1"/>
  <c r="B90" i="26"/>
  <c r="D79" i="13"/>
  <c r="C80" i="13"/>
  <c r="B91" i="26" l="1"/>
  <c r="C90" i="26"/>
  <c r="D80" i="13"/>
  <c r="C81" i="13"/>
  <c r="B92" i="26" l="1"/>
  <c r="C91" i="26"/>
  <c r="C82" i="13"/>
  <c r="D81" i="13"/>
  <c r="C92" i="26" l="1"/>
  <c r="B93" i="26"/>
  <c r="D82" i="13"/>
  <c r="C83" i="13"/>
  <c r="C93" i="26" l="1"/>
  <c r="B94" i="26"/>
  <c r="D83" i="13"/>
  <c r="C84" i="13"/>
  <c r="C94" i="26" l="1"/>
  <c r="B95" i="26"/>
  <c r="D84" i="13"/>
  <c r="C85" i="13"/>
  <c r="B96" i="26" l="1"/>
  <c r="C95" i="26"/>
  <c r="D85" i="13"/>
  <c r="C86" i="13"/>
  <c r="C96" i="26" l="1"/>
  <c r="B97" i="26"/>
  <c r="D86" i="13"/>
  <c r="C87" i="13"/>
  <c r="C97" i="26" l="1"/>
  <c r="B98" i="26"/>
  <c r="D87" i="13"/>
  <c r="C88" i="13"/>
  <c r="B99" i="26" l="1"/>
  <c r="C98" i="26"/>
  <c r="D88" i="13"/>
  <c r="C89" i="13"/>
  <c r="C99" i="26" l="1"/>
  <c r="B100" i="26"/>
  <c r="C90" i="13"/>
  <c r="D89" i="13"/>
  <c r="C100" i="26" l="1"/>
  <c r="B101" i="26"/>
  <c r="C91" i="13"/>
  <c r="D90" i="13"/>
  <c r="C101" i="26" l="1"/>
  <c r="B102" i="26"/>
  <c r="D91" i="13"/>
  <c r="C92" i="13"/>
  <c r="C102" i="26" l="1"/>
  <c r="B103" i="26"/>
  <c r="D92" i="13"/>
  <c r="C93" i="13"/>
  <c r="B104" i="26" l="1"/>
  <c r="C103" i="26"/>
  <c r="D93" i="13"/>
  <c r="C94" i="13"/>
  <c r="C104" i="26" l="1"/>
  <c r="B105" i="26"/>
  <c r="D94" i="13"/>
  <c r="C95" i="13"/>
  <c r="C105" i="26" l="1"/>
  <c r="B106" i="26"/>
  <c r="D95" i="13"/>
  <c r="C96" i="13"/>
  <c r="B107" i="26" l="1"/>
  <c r="C106" i="26"/>
  <c r="D96" i="13"/>
  <c r="C97" i="13"/>
  <c r="C107" i="26" l="1"/>
  <c r="B108" i="26"/>
  <c r="C98" i="13"/>
  <c r="D97" i="13"/>
  <c r="C108" i="26" l="1"/>
  <c r="B109" i="26"/>
  <c r="C99" i="13"/>
  <c r="D98" i="13"/>
  <c r="B110" i="26" l="1"/>
  <c r="C109" i="26"/>
  <c r="D99" i="13"/>
  <c r="C103" i="13"/>
  <c r="B111" i="26" l="1"/>
  <c r="C110" i="26"/>
  <c r="D103" i="13"/>
  <c r="C104" i="13"/>
  <c r="B112" i="26" l="1"/>
  <c r="C111" i="26"/>
  <c r="D104" i="13"/>
  <c r="C105" i="13"/>
  <c r="C112" i="26" l="1"/>
  <c r="B113" i="26"/>
  <c r="D105" i="13"/>
  <c r="C106" i="13"/>
  <c r="C113" i="26" l="1"/>
  <c r="B114" i="26"/>
  <c r="D106" i="13"/>
  <c r="C107" i="13"/>
  <c r="B115" i="26" l="1"/>
  <c r="C114" i="26"/>
  <c r="D107" i="13"/>
  <c r="C108" i="13"/>
  <c r="B116" i="26" l="1"/>
  <c r="C115" i="26"/>
  <c r="D108" i="13"/>
  <c r="C109" i="13"/>
  <c r="C116" i="26" l="1"/>
  <c r="B117" i="26"/>
  <c r="C110" i="13"/>
  <c r="D109" i="13"/>
  <c r="B118" i="26" l="1"/>
  <c r="C117" i="26"/>
  <c r="D110" i="13"/>
  <c r="C111" i="13"/>
  <c r="C118" i="26" l="1"/>
  <c r="B119" i="26"/>
  <c r="D111" i="13"/>
  <c r="C112" i="13"/>
  <c r="B120" i="26" l="1"/>
  <c r="C119" i="26"/>
  <c r="D112" i="13"/>
  <c r="C113" i="13"/>
  <c r="C120" i="26" l="1"/>
  <c r="B121" i="26"/>
  <c r="D113" i="13"/>
  <c r="C114" i="13"/>
  <c r="C121" i="26" l="1"/>
  <c r="B122" i="26"/>
  <c r="D114" i="13"/>
  <c r="C115" i="13"/>
  <c r="B123" i="26" l="1"/>
  <c r="C122" i="26"/>
  <c r="D115" i="13"/>
  <c r="C116" i="13"/>
  <c r="B124" i="26" l="1"/>
  <c r="C123" i="26"/>
  <c r="C117" i="13"/>
  <c r="D116" i="13"/>
  <c r="C124" i="26" l="1"/>
  <c r="B125" i="26"/>
  <c r="C118" i="13"/>
  <c r="D117" i="13"/>
  <c r="C125" i="26" l="1"/>
  <c r="B126" i="26"/>
  <c r="D118" i="13"/>
  <c r="C119" i="13"/>
  <c r="C126" i="26" l="1"/>
  <c r="B127" i="26"/>
  <c r="D119" i="13"/>
  <c r="C120" i="13"/>
  <c r="B128" i="26" l="1"/>
  <c r="C127" i="26"/>
  <c r="D120" i="13"/>
  <c r="C121" i="13"/>
  <c r="C128" i="26" l="1"/>
  <c r="B129" i="26"/>
  <c r="D121" i="13"/>
  <c r="C122" i="13"/>
  <c r="C129" i="26" l="1"/>
  <c r="B130" i="26"/>
  <c r="D122" i="13"/>
  <c r="C123" i="13"/>
  <c r="C130" i="26" l="1"/>
  <c r="B131" i="26"/>
  <c r="D123" i="13"/>
  <c r="C124" i="13"/>
  <c r="C131" i="26" l="1"/>
  <c r="B132" i="26"/>
  <c r="C125" i="13"/>
  <c r="D124" i="13"/>
  <c r="C132" i="26" l="1"/>
  <c r="B133" i="26"/>
  <c r="C126" i="13"/>
  <c r="D125" i="13"/>
  <c r="C133" i="26" l="1"/>
  <c r="B134" i="26"/>
  <c r="D126" i="13"/>
  <c r="C127" i="13"/>
  <c r="C134" i="26" l="1"/>
  <c r="B135" i="26"/>
  <c r="D127" i="13"/>
  <c r="C128" i="13"/>
  <c r="B136" i="26" l="1"/>
  <c r="C135" i="26"/>
  <c r="D128" i="13"/>
  <c r="C129" i="13"/>
  <c r="C136" i="26" l="1"/>
  <c r="B137" i="26"/>
  <c r="D129" i="13"/>
  <c r="C130" i="13"/>
  <c r="C137" i="26" l="1"/>
  <c r="B138" i="26"/>
  <c r="D130" i="13"/>
  <c r="C131" i="13"/>
  <c r="C138" i="26" l="1"/>
  <c r="B139" i="26"/>
  <c r="D131" i="13"/>
  <c r="C132" i="13"/>
  <c r="C139" i="26" l="1"/>
  <c r="B140" i="26"/>
  <c r="C133" i="13"/>
  <c r="D132" i="13"/>
  <c r="C140" i="26" l="1"/>
  <c r="B141" i="26"/>
  <c r="C137" i="13"/>
  <c r="D133" i="13"/>
  <c r="C141" i="26" l="1"/>
  <c r="B142" i="26"/>
  <c r="D137" i="13"/>
  <c r="C138" i="13"/>
  <c r="C142" i="26" l="1"/>
  <c r="B143" i="26"/>
  <c r="D138" i="13"/>
  <c r="C139" i="13"/>
  <c r="C143" i="26" l="1"/>
  <c r="B144" i="26"/>
  <c r="D139" i="13"/>
  <c r="C140" i="13"/>
  <c r="B145" i="26" l="1"/>
  <c r="C144" i="26"/>
  <c r="D140" i="13"/>
  <c r="C141" i="13"/>
  <c r="B146" i="26" l="1"/>
  <c r="C145" i="26"/>
  <c r="D141" i="13"/>
  <c r="C142" i="13"/>
  <c r="C146" i="26" l="1"/>
  <c r="B147" i="26"/>
  <c r="D142" i="13"/>
  <c r="C143" i="13"/>
  <c r="C147" i="26" l="1"/>
  <c r="B148" i="26"/>
  <c r="C144" i="13"/>
  <c r="D143" i="13"/>
  <c r="C148" i="26" l="1"/>
  <c r="B149" i="26"/>
  <c r="C145" i="13"/>
  <c r="D144" i="13"/>
  <c r="B150" i="26" l="1"/>
  <c r="C149" i="26"/>
  <c r="D145" i="13"/>
  <c r="C146" i="13"/>
  <c r="B151" i="26" l="1"/>
  <c r="C150" i="26"/>
  <c r="D146" i="13"/>
  <c r="C147" i="13"/>
  <c r="C151" i="26" l="1"/>
  <c r="B152" i="26"/>
  <c r="D147" i="13"/>
  <c r="C148" i="13"/>
  <c r="C152" i="26" l="1"/>
  <c r="B153" i="26"/>
  <c r="D148" i="13"/>
  <c r="C149" i="13"/>
  <c r="B154" i="26" l="1"/>
  <c r="C153" i="26"/>
  <c r="D149" i="13"/>
  <c r="C150" i="13"/>
  <c r="C154" i="26" l="1"/>
  <c r="B155" i="26"/>
  <c r="C155" i="26" s="1"/>
  <c r="D150" i="13"/>
  <c r="C151" i="13"/>
  <c r="C152" i="13" l="1"/>
  <c r="D151" i="13"/>
  <c r="C153" i="13" l="1"/>
  <c r="D152" i="13"/>
  <c r="D153" i="13" l="1"/>
  <c r="C154" i="13"/>
  <c r="D154" i="13" l="1"/>
  <c r="C155" i="13"/>
  <c r="D155" i="13" l="1"/>
  <c r="C156" i="13"/>
  <c r="D156" i="13" l="1"/>
  <c r="C157" i="13"/>
  <c r="D157" i="13" l="1"/>
  <c r="C158" i="13"/>
  <c r="D158" i="13" l="1"/>
  <c r="C159" i="13"/>
  <c r="C160" i="13" l="1"/>
  <c r="D159" i="13"/>
  <c r="C161" i="13" l="1"/>
  <c r="D160" i="13"/>
  <c r="D161" i="13" l="1"/>
  <c r="C162" i="13"/>
  <c r="D162" i="13" l="1"/>
  <c r="C163" i="13"/>
  <c r="D163" i="13" l="1"/>
  <c r="C164" i="13"/>
  <c r="D164" i="13" l="1"/>
  <c r="C165" i="13"/>
  <c r="D165" i="13" l="1"/>
  <c r="C166" i="13"/>
  <c r="D166" i="13" l="1"/>
  <c r="C167" i="13"/>
  <c r="C174" i="13" l="1"/>
  <c r="D167" i="13"/>
  <c r="C175" i="13" l="1"/>
  <c r="D174" i="13"/>
  <c r="D175" i="13" l="1"/>
  <c r="C176" i="13"/>
  <c r="D176" i="13" l="1"/>
  <c r="C177" i="13"/>
  <c r="D177" i="13" l="1"/>
  <c r="C178" i="13"/>
  <c r="D178" i="13" l="1"/>
  <c r="C179" i="13"/>
  <c r="D179" i="13" l="1"/>
  <c r="C180" i="13"/>
  <c r="D180" i="13" l="1"/>
  <c r="C181" i="13"/>
  <c r="C182" i="13" l="1"/>
  <c r="D181" i="13"/>
  <c r="C183" i="13" l="1"/>
  <c r="D182" i="13"/>
  <c r="D183" i="13" l="1"/>
  <c r="C184" i="13"/>
  <c r="D184" i="13" l="1"/>
  <c r="C185" i="13"/>
  <c r="D185" i="13" l="1"/>
  <c r="C186" i="13"/>
  <c r="D186" i="13" l="1"/>
  <c r="C187" i="13"/>
  <c r="D187" i="13" l="1"/>
  <c r="C188" i="13"/>
  <c r="D188" i="13" l="1"/>
  <c r="C189" i="13"/>
  <c r="D189" i="13" l="1"/>
  <c r="C190" i="13"/>
  <c r="C191" i="13" l="1"/>
  <c r="D190" i="13"/>
  <c r="D191" i="13" l="1"/>
  <c r="C192" i="13"/>
  <c r="D192" i="13" l="1"/>
  <c r="C193" i="13"/>
  <c r="D193" i="13" l="1"/>
  <c r="C194" i="13"/>
  <c r="D194" i="13" l="1"/>
  <c r="C195" i="13"/>
  <c r="D195" i="13" l="1"/>
  <c r="C196" i="13"/>
  <c r="D196" i="13" l="1"/>
  <c r="C197" i="13"/>
  <c r="C198" i="13" l="1"/>
  <c r="D197" i="13"/>
  <c r="D198" i="13" l="1"/>
  <c r="C199" i="13"/>
  <c r="D199" i="13" l="1"/>
  <c r="C200" i="13"/>
  <c r="D200" i="13" l="1"/>
  <c r="C201" i="13"/>
  <c r="D201" i="13" l="1"/>
  <c r="C202" i="13"/>
  <c r="D202" i="13" l="1"/>
  <c r="C203" i="13"/>
  <c r="D203" i="13" l="1"/>
  <c r="C207" i="13"/>
  <c r="D207" i="13" l="1"/>
  <c r="C208" i="13"/>
  <c r="D208" i="13" l="1"/>
  <c r="C209" i="13"/>
  <c r="D209" i="13" l="1"/>
  <c r="C210" i="13"/>
  <c r="D210" i="13" l="1"/>
  <c r="C211" i="13"/>
  <c r="D211" i="13" l="1"/>
  <c r="C212" i="13"/>
  <c r="D212" i="13" l="1"/>
  <c r="C213" i="13"/>
  <c r="D213" i="13" l="1"/>
  <c r="C214" i="13"/>
  <c r="D214" i="13" l="1"/>
  <c r="C215" i="13"/>
  <c r="D215" i="13" l="1"/>
  <c r="C216" i="13"/>
  <c r="D216" i="13" l="1"/>
  <c r="C217" i="13"/>
  <c r="C218" i="13" l="1"/>
  <c r="D217" i="13"/>
  <c r="D218" i="13" l="1"/>
  <c r="C219" i="13"/>
  <c r="D219" i="13" l="1"/>
  <c r="C220" i="13"/>
  <c r="D220" i="13" l="1"/>
  <c r="C221" i="13"/>
  <c r="C222" i="13" l="1"/>
  <c r="D221" i="13"/>
  <c r="D222" i="13" l="1"/>
  <c r="C223" i="13"/>
  <c r="D223" i="13" l="1"/>
  <c r="C224" i="13"/>
  <c r="C225" i="13" l="1"/>
  <c r="D224" i="13"/>
  <c r="C226" i="13" l="1"/>
  <c r="D225" i="13"/>
  <c r="D226" i="13" l="1"/>
  <c r="C227" i="13"/>
  <c r="D227" i="13" l="1"/>
  <c r="C228" i="13"/>
  <c r="D228" i="13" l="1"/>
  <c r="C229" i="13"/>
  <c r="C230" i="13" l="1"/>
  <c r="D229" i="13"/>
  <c r="C231" i="13" l="1"/>
  <c r="D230" i="13"/>
  <c r="D231" i="13" l="1"/>
  <c r="C232" i="13"/>
  <c r="D232" i="13" l="1"/>
  <c r="C233" i="13"/>
  <c r="C234" i="13" l="1"/>
  <c r="D233" i="13"/>
  <c r="D234" i="13" l="1"/>
  <c r="C235" i="13"/>
  <c r="D235" i="13" l="1"/>
  <c r="C236" i="13"/>
  <c r="D236" i="13" l="1"/>
  <c r="C237" i="13"/>
  <c r="D237" i="13" l="1"/>
  <c r="C241" i="13"/>
  <c r="C242" i="13" l="1"/>
  <c r="D241" i="13"/>
  <c r="D242" i="13" l="1"/>
  <c r="C243" i="13"/>
  <c r="C244" i="13" l="1"/>
  <c r="D243" i="13"/>
  <c r="C245" i="13" l="1"/>
  <c r="D244" i="13"/>
  <c r="D245" i="13" l="1"/>
  <c r="C246" i="13"/>
  <c r="D246" i="13" l="1"/>
  <c r="C247" i="13"/>
  <c r="D247" i="13" l="1"/>
  <c r="C248" i="13"/>
  <c r="D248" i="13" l="1"/>
  <c r="C249" i="13"/>
  <c r="D249" i="13" l="1"/>
  <c r="C250" i="13"/>
  <c r="D250" i="13" l="1"/>
  <c r="C251" i="13"/>
  <c r="C252" i="13" l="1"/>
  <c r="D251" i="13"/>
  <c r="C253" i="13" l="1"/>
  <c r="D252" i="13"/>
  <c r="D253" i="13" l="1"/>
  <c r="C254" i="13"/>
  <c r="D254" i="13" l="1"/>
  <c r="C255" i="13"/>
  <c r="D255" i="13" l="1"/>
  <c r="C256" i="13"/>
  <c r="C257" i="13" l="1"/>
  <c r="D256" i="13"/>
  <c r="D257" i="13" l="1"/>
  <c r="C258" i="13"/>
  <c r="D258" i="13" l="1"/>
  <c r="C259" i="13"/>
  <c r="D259" i="13" l="1"/>
  <c r="C260" i="13"/>
  <c r="C261" i="13" l="1"/>
  <c r="D260" i="13"/>
  <c r="D261" i="13" l="1"/>
  <c r="C262" i="13"/>
  <c r="D262" i="13" l="1"/>
  <c r="C263" i="13"/>
  <c r="D263" i="13" l="1"/>
  <c r="C264" i="13"/>
  <c r="D264" i="13" l="1"/>
  <c r="C265" i="13"/>
  <c r="C266" i="13" l="1"/>
  <c r="D265" i="13"/>
  <c r="D266" i="13" l="1"/>
  <c r="C267" i="13"/>
  <c r="D267" i="13" l="1"/>
  <c r="C268" i="13"/>
  <c r="C269" i="13" l="1"/>
  <c r="D268" i="13"/>
  <c r="D269" i="13" l="1"/>
  <c r="C270" i="13"/>
  <c r="D270" i="13" l="1"/>
  <c r="C274" i="13"/>
  <c r="D274" i="13" l="1"/>
  <c r="C275" i="13"/>
  <c r="C276" i="13" l="1"/>
  <c r="D275" i="13"/>
  <c r="D276" i="13" l="1"/>
  <c r="C277" i="13"/>
  <c r="D277" i="13" l="1"/>
  <c r="C278" i="13"/>
  <c r="D278" i="13" l="1"/>
  <c r="C279" i="13"/>
  <c r="C280" i="13" l="1"/>
  <c r="D279" i="13"/>
  <c r="D280" i="13" l="1"/>
  <c r="C281" i="13"/>
  <c r="D281" i="13" l="1"/>
  <c r="C282" i="13"/>
  <c r="D282" i="13" l="1"/>
  <c r="C283" i="13"/>
  <c r="C284" i="13" l="1"/>
  <c r="D283" i="13"/>
  <c r="D284" i="13" l="1"/>
  <c r="C285" i="13"/>
  <c r="D285" i="13" l="1"/>
  <c r="C286" i="13"/>
  <c r="C287" i="13" l="1"/>
  <c r="D286" i="13"/>
  <c r="C288" i="13" l="1"/>
  <c r="D287" i="13"/>
  <c r="D288" i="13" l="1"/>
  <c r="C289" i="13"/>
  <c r="D289" i="13" l="1"/>
  <c r="C290" i="13"/>
  <c r="D290" i="13" l="1"/>
  <c r="C291" i="13"/>
  <c r="D291" i="13" l="1"/>
  <c r="C292" i="13"/>
  <c r="D292" i="13" l="1"/>
  <c r="C293" i="13"/>
  <c r="C294" i="13" l="1"/>
  <c r="D293" i="13"/>
  <c r="C295" i="13" l="1"/>
  <c r="D294" i="13"/>
  <c r="C296" i="13" l="1"/>
  <c r="D295" i="13"/>
  <c r="D296" i="13" l="1"/>
  <c r="C297" i="13"/>
  <c r="D297" i="13" l="1"/>
  <c r="C298" i="13"/>
  <c r="D298" i="13" l="1"/>
  <c r="C299" i="13"/>
  <c r="D299" i="13" l="1"/>
  <c r="C300" i="13"/>
  <c r="D300" i="13" l="1"/>
  <c r="C301" i="13"/>
  <c r="C302" i="13" l="1"/>
  <c r="D301" i="13"/>
  <c r="C303" i="13" l="1"/>
  <c r="D302" i="13"/>
  <c r="C304" i="13" l="1"/>
  <c r="D303" i="13"/>
  <c r="D304" i="13" l="1"/>
  <c r="C311" i="13"/>
  <c r="D311" i="13" l="1"/>
  <c r="C312" i="13"/>
  <c r="D312" i="13" l="1"/>
  <c r="C313" i="13"/>
  <c r="D313" i="13" l="1"/>
  <c r="C314" i="13"/>
  <c r="C315" i="13" l="1"/>
  <c r="D314" i="13"/>
  <c r="D315" i="13" l="1"/>
  <c r="C316" i="13"/>
  <c r="C317" i="13" l="1"/>
  <c r="D316" i="13"/>
  <c r="C318" i="13" l="1"/>
  <c r="D317" i="13"/>
  <c r="D318" i="13" l="1"/>
  <c r="C319" i="13"/>
  <c r="D319" i="13" l="1"/>
  <c r="C320" i="13"/>
  <c r="D320" i="13" l="1"/>
  <c r="C321" i="13"/>
  <c r="D321" i="13" l="1"/>
  <c r="C322" i="13"/>
  <c r="D322" i="13" l="1"/>
  <c r="C323" i="13"/>
  <c r="C324" i="13" l="1"/>
  <c r="D323" i="13"/>
  <c r="D324" i="13" l="1"/>
  <c r="C325" i="13"/>
  <c r="C326" i="13" l="1"/>
  <c r="D325" i="13"/>
  <c r="D326" i="13" l="1"/>
  <c r="C327" i="13"/>
  <c r="D327" i="13" l="1"/>
  <c r="C328" i="13"/>
  <c r="D328" i="13" l="1"/>
  <c r="C329" i="13"/>
  <c r="C330" i="13" l="1"/>
  <c r="D329" i="13"/>
  <c r="D330" i="13" l="1"/>
  <c r="C331" i="13"/>
  <c r="D331" i="13" l="1"/>
  <c r="C332" i="13"/>
  <c r="D332" i="13" l="1"/>
  <c r="C333" i="13"/>
  <c r="D333" i="13" l="1"/>
  <c r="C334" i="13"/>
  <c r="D334" i="13" l="1"/>
  <c r="C335" i="13"/>
  <c r="D335" i="13" l="1"/>
  <c r="C336" i="13"/>
  <c r="D336" i="13" l="1"/>
  <c r="C337" i="13"/>
  <c r="D337" i="13" l="1"/>
  <c r="C338" i="13"/>
  <c r="D338" i="13" l="1"/>
  <c r="C339" i="13"/>
  <c r="D339" i="13" l="1"/>
  <c r="C340" i="13"/>
  <c r="D340" i="13" l="1"/>
  <c r="C341" i="13"/>
  <c r="C345" i="13" l="1"/>
  <c r="D341" i="13"/>
  <c r="D345" i="13" l="1"/>
  <c r="C346" i="13"/>
  <c r="D346" i="13" l="1"/>
  <c r="C347" i="13"/>
  <c r="D347" i="13" l="1"/>
  <c r="C348" i="13"/>
  <c r="D348" i="13" l="1"/>
  <c r="C349" i="13"/>
  <c r="D349" i="13" l="1"/>
  <c r="C350" i="13"/>
  <c r="D350" i="13" l="1"/>
  <c r="C351" i="13"/>
  <c r="D351" i="13" l="1"/>
  <c r="C352" i="13"/>
  <c r="C353" i="13" l="1"/>
  <c r="D352" i="13"/>
  <c r="D353" i="13" l="1"/>
  <c r="C354" i="13"/>
  <c r="D354" i="13" l="1"/>
  <c r="C355" i="13"/>
  <c r="D355" i="13" l="1"/>
  <c r="C356" i="13"/>
  <c r="D356" i="13" l="1"/>
  <c r="C357" i="13"/>
  <c r="D357" i="13" l="1"/>
  <c r="C358" i="13"/>
  <c r="D358" i="13" l="1"/>
  <c r="C359" i="13"/>
  <c r="D359" i="13" l="1"/>
  <c r="C360" i="13"/>
  <c r="C361" i="13" l="1"/>
  <c r="D360" i="13"/>
  <c r="D361" i="13" l="1"/>
  <c r="C362" i="13"/>
  <c r="D362" i="13" l="1"/>
  <c r="C363" i="13"/>
  <c r="D363" i="13" l="1"/>
  <c r="C364" i="13"/>
  <c r="D364" i="13" l="1"/>
  <c r="C365" i="13"/>
  <c r="D365" i="13" l="1"/>
  <c r="C366" i="13"/>
  <c r="D366" i="13" l="1"/>
  <c r="C367" i="13"/>
  <c r="D367" i="13" l="1"/>
  <c r="C368" i="13"/>
  <c r="C369" i="13" l="1"/>
  <c r="D368" i="13"/>
  <c r="D369" i="13" l="1"/>
  <c r="C370" i="13"/>
  <c r="D370" i="13" l="1"/>
  <c r="C371" i="13"/>
  <c r="D371" i="13" l="1"/>
  <c r="C372" i="13"/>
  <c r="D372" i="13" l="1"/>
  <c r="C376" i="13"/>
  <c r="D376" i="13" l="1"/>
  <c r="C377" i="13"/>
  <c r="D377" i="13" l="1"/>
  <c r="C378" i="13"/>
  <c r="D378" i="13" l="1"/>
  <c r="C379" i="13"/>
  <c r="C380" i="13" l="1"/>
  <c r="D379" i="13"/>
  <c r="D380" i="13" l="1"/>
  <c r="C381" i="13"/>
  <c r="D381" i="13" l="1"/>
  <c r="C382" i="13"/>
  <c r="D382" i="13" l="1"/>
  <c r="C383" i="13"/>
  <c r="D383" i="13" l="1"/>
  <c r="C384" i="13"/>
  <c r="D384" i="13" l="1"/>
  <c r="C385" i="13"/>
  <c r="D385" i="13" l="1"/>
  <c r="C386" i="13"/>
  <c r="D386" i="13" l="1"/>
  <c r="C387" i="13"/>
  <c r="D387" i="13" l="1"/>
  <c r="C388" i="13"/>
  <c r="D388" i="13" l="1"/>
  <c r="C389" i="13"/>
  <c r="D389" i="13" l="1"/>
  <c r="C390" i="13"/>
  <c r="D390" i="13" l="1"/>
  <c r="C391" i="13"/>
  <c r="D391" i="13" l="1"/>
  <c r="C392" i="13"/>
  <c r="D392" i="13" l="1"/>
  <c r="C393" i="13"/>
  <c r="D393" i="13" l="1"/>
  <c r="C394" i="13"/>
  <c r="C395" i="13" l="1"/>
  <c r="D394" i="13"/>
  <c r="D395" i="13" l="1"/>
  <c r="C396" i="13"/>
  <c r="D396" i="13" l="1"/>
  <c r="C397" i="13"/>
  <c r="D397" i="13" l="1"/>
  <c r="C398" i="13"/>
  <c r="D398" i="13" l="1"/>
  <c r="C399" i="13"/>
  <c r="D399" i="13" l="1"/>
  <c r="C400" i="13"/>
  <c r="C401" i="13" l="1"/>
  <c r="D400" i="13"/>
  <c r="D401" i="13" l="1"/>
  <c r="C402" i="13"/>
  <c r="C403" i="13" l="1"/>
  <c r="D402" i="13"/>
  <c r="D403" i="13" l="1"/>
  <c r="C404" i="13"/>
  <c r="D404" i="13" l="1"/>
  <c r="C405" i="13"/>
  <c r="D405" i="13" l="1"/>
  <c r="C406" i="13"/>
  <c r="D406" i="13" s="1"/>
  <c r="F160" i="26"/>
  <c r="F164" i="26" l="1"/>
  <c r="F159" i="26"/>
  <c r="F166" i="26" l="1"/>
  <c r="F167" i="26" l="1"/>
</calcChain>
</file>

<file path=xl/sharedStrings.xml><?xml version="1.0" encoding="utf-8"?>
<sst xmlns="http://schemas.openxmlformats.org/spreadsheetml/2006/main" count="291" uniqueCount="129">
  <si>
    <t>Month</t>
  </si>
  <si>
    <t>April</t>
  </si>
  <si>
    <t>Total</t>
  </si>
  <si>
    <t>May</t>
  </si>
  <si>
    <t>June</t>
  </si>
  <si>
    <t>July</t>
  </si>
  <si>
    <t>August</t>
  </si>
  <si>
    <t>September</t>
  </si>
  <si>
    <t>October</t>
  </si>
  <si>
    <t>November</t>
  </si>
  <si>
    <t>December</t>
  </si>
  <si>
    <t>January</t>
  </si>
  <si>
    <t>February</t>
  </si>
  <si>
    <t>March</t>
  </si>
  <si>
    <t>Income</t>
  </si>
  <si>
    <t>Total Monthly Income</t>
  </si>
  <si>
    <t>10% Wear &amp; Tear</t>
  </si>
  <si>
    <t>Average Hours Worked Per Week</t>
  </si>
  <si>
    <t>Gas</t>
  </si>
  <si>
    <t>Electricity</t>
  </si>
  <si>
    <t>Water Rates</t>
  </si>
  <si>
    <t>Council Tax</t>
  </si>
  <si>
    <t>Rent</t>
  </si>
  <si>
    <t>Simplified Expenses - Input mileage and flat rate per mile will be automatically calculated</t>
  </si>
  <si>
    <t xml:space="preserve">Petrol/Diesel at 45p per mile (cars and goods vehicles first 10,000 miles). </t>
  </si>
  <si>
    <t xml:space="preserve">Petrol/Diesel at 25p per mile (cars and goods vehicles after 10,000 miles). </t>
  </si>
  <si>
    <t>Total to Be Claimed</t>
  </si>
  <si>
    <t>Other Expenses</t>
  </si>
  <si>
    <t>Craft materials</t>
  </si>
  <si>
    <t>Cleaning materials</t>
  </si>
  <si>
    <t>Presents</t>
  </si>
  <si>
    <t>Ink cartridges</t>
  </si>
  <si>
    <t>New toys</t>
  </si>
  <si>
    <t>Magazines</t>
  </si>
  <si>
    <t>Books</t>
  </si>
  <si>
    <t>Other resources</t>
  </si>
  <si>
    <t>Safety equipment</t>
  </si>
  <si>
    <t>Contracts</t>
  </si>
  <si>
    <t>Other documentation</t>
  </si>
  <si>
    <t>Ofsted</t>
  </si>
  <si>
    <t>Union membership</t>
  </si>
  <si>
    <t>Insurance</t>
  </si>
  <si>
    <t>Food</t>
  </si>
  <si>
    <t>Nappies</t>
  </si>
  <si>
    <t>Toddler group fees</t>
  </si>
  <si>
    <t>Outings</t>
  </si>
  <si>
    <t>Public transport fares</t>
  </si>
  <si>
    <t>Training</t>
  </si>
  <si>
    <t>Other</t>
  </si>
  <si>
    <t>EDIT here</t>
  </si>
  <si>
    <t>Total Amount to Be Claimed</t>
  </si>
  <si>
    <t>Ref</t>
  </si>
  <si>
    <t>% of Heating and Lighting</t>
  </si>
  <si>
    <t>% of Rent, Council Tax and Water Rates</t>
  </si>
  <si>
    <t>Boiler Care Plan</t>
  </si>
  <si>
    <t>Christopher Langendoen</t>
  </si>
  <si>
    <t>Date</t>
  </si>
  <si>
    <t>Reason</t>
  </si>
  <si>
    <t>Provider</t>
  </si>
  <si>
    <t>Price</t>
  </si>
  <si>
    <t>Membership</t>
  </si>
  <si>
    <t>Child Name</t>
  </si>
  <si>
    <t>Date of Invoice</t>
  </si>
  <si>
    <t>Invoiced</t>
  </si>
  <si>
    <t>Invoice Number</t>
  </si>
  <si>
    <t>Date of Payment</t>
  </si>
  <si>
    <t>Payment</t>
  </si>
  <si>
    <t>Claire</t>
  </si>
  <si>
    <t>Over/Under</t>
  </si>
  <si>
    <t>Invoices</t>
  </si>
  <si>
    <t>Donte</t>
  </si>
  <si>
    <t>Maintenance</t>
  </si>
  <si>
    <t>Clothing</t>
  </si>
  <si>
    <t>Half Term</t>
  </si>
  <si>
    <t>Fiadh Ward</t>
  </si>
  <si>
    <t>Internet</t>
  </si>
  <si>
    <t>Saoirse Ward</t>
  </si>
  <si>
    <t>Easter Holidays</t>
  </si>
  <si>
    <t>Summer Holidays</t>
  </si>
  <si>
    <t>Funded</t>
  </si>
  <si>
    <t>Start</t>
  </si>
  <si>
    <t xml:space="preserve">End </t>
  </si>
  <si>
    <t>Hours</t>
  </si>
  <si>
    <t>£</t>
  </si>
  <si>
    <t>Fund</t>
  </si>
  <si>
    <t>0 hours</t>
  </si>
  <si>
    <t>Non-Fund</t>
  </si>
  <si>
    <t>Funding</t>
  </si>
  <si>
    <t>Funded Hours</t>
  </si>
  <si>
    <t>Details</t>
  </si>
  <si>
    <t>Expense Area (Drop Down)</t>
  </si>
  <si>
    <t>Expenses calculations - change this changes main page</t>
  </si>
  <si>
    <t>Total Mileage</t>
  </si>
  <si>
    <t>Distance (miles)</t>
  </si>
  <si>
    <t>Arnold Wooley-Cooper</t>
  </si>
  <si>
    <t>Ash</t>
  </si>
  <si>
    <t>Pay</t>
  </si>
  <si>
    <t>Total Expenses</t>
  </si>
  <si>
    <t>Tax Free Allowance</t>
  </si>
  <si>
    <t>Amount to Tax</t>
  </si>
  <si>
    <t>Expenses</t>
  </si>
  <si>
    <t>Total - Ex</t>
  </si>
  <si>
    <t>NI Con</t>
  </si>
  <si>
    <t>Abigail Cook-McCormick</t>
  </si>
  <si>
    <t>Difference</t>
  </si>
  <si>
    <t>Levi Gook</t>
  </si>
  <si>
    <t>Joshua James</t>
  </si>
  <si>
    <t>Imogen Nicols</t>
  </si>
  <si>
    <t>October Half Term</t>
  </si>
  <si>
    <t>Christmas Holiday</t>
  </si>
  <si>
    <t>Winter Term</t>
  </si>
  <si>
    <t>Spring Term</t>
  </si>
  <si>
    <t>Weeks</t>
  </si>
  <si>
    <t>Funded £</t>
  </si>
  <si>
    <t>Normal £</t>
  </si>
  <si>
    <t>Avergae Hours Per Week</t>
  </si>
  <si>
    <t>Headcount Calculation</t>
  </si>
  <si>
    <t>Headcount Difference</t>
  </si>
  <si>
    <t>AM</t>
  </si>
  <si>
    <t>PM</t>
  </si>
  <si>
    <t>Sydney Beard</t>
  </si>
  <si>
    <t xml:space="preserve"> </t>
  </si>
  <si>
    <t>Liam Ward</t>
  </si>
  <si>
    <t>Total Made</t>
  </si>
  <si>
    <t>Each</t>
  </si>
  <si>
    <t>Total to HMRC</t>
  </si>
  <si>
    <t>Holiday</t>
  </si>
  <si>
    <t>Charge Per Hour</t>
  </si>
  <si>
    <t>Children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</si>
</sst>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8" formatCode="&quot;£&quot;#,##0.00;[Red]\-&quot;£&quot;#,##0.00"/>
    <numFmt numFmtId="44" formatCode="_-&quot;£&quot;* #,##0.00_-;\-&quot;£&quot;* #,##0.00_-;_-&quot;£&quot;* &quot;-&quot;??_-;_-@_-"/>
    <numFmt numFmtId="164" formatCode="&quot;£&quot;#,##0.00"/>
  </numFmts>
  <fonts count="45">
    <font>
      <sz val="11"/>
      <color theme="1"/>
      <name val="Roboto"/>
      <scheme val="minor"/>
    </font>
    <font>
      <sz val="11"/>
      <color theme="1"/>
      <name val="Roboto"/>
      <family val="2"/>
      <scheme val="minor"/>
    </font>
    <font>
      <sz val="11"/>
      <color theme="1"/>
      <name val="Roboto"/>
      <family val="2"/>
      <scheme val="minor"/>
    </font>
    <font>
      <sz val="11"/>
      <color theme="1"/>
      <name val="Roboto"/>
    </font>
    <font>
      <sz val="11"/>
      <name val="Roboto"/>
    </font>
    <font>
      <b/>
      <sz val="11"/>
      <color theme="1"/>
      <name val="Roboto"/>
    </font>
    <font>
      <b/>
      <sz val="14"/>
      <color theme="1"/>
      <name val="Roboto"/>
    </font>
    <font>
      <sz val="14"/>
      <color theme="1"/>
      <name val="Roboto"/>
    </font>
    <font>
      <b/>
      <sz val="12"/>
      <color theme="0"/>
      <name val="Roboto"/>
    </font>
    <font>
      <sz val="12"/>
      <color theme="1"/>
      <name val="Roboto"/>
    </font>
    <font>
      <b/>
      <sz val="10"/>
      <color theme="0"/>
      <name val="Roboto"/>
    </font>
    <font>
      <sz val="10"/>
      <color theme="1"/>
      <name val="Roboto"/>
    </font>
    <font>
      <b/>
      <sz val="12"/>
      <color theme="1"/>
      <name val="Roboto"/>
    </font>
    <font>
      <sz val="14"/>
      <color rgb="FF7030A0"/>
      <name val="Roboto"/>
    </font>
    <font>
      <sz val="11"/>
      <color theme="1"/>
      <name val="Calibri"/>
      <family val="2"/>
    </font>
    <font>
      <sz val="11"/>
      <color theme="1"/>
      <name val="Roboto"/>
      <scheme val="minor"/>
    </font>
    <font>
      <b/>
      <sz val="11"/>
      <color theme="1"/>
      <name val="Roboto"/>
      <scheme val="minor"/>
    </font>
    <font>
      <b/>
      <u/>
      <sz val="11"/>
      <color theme="1"/>
      <name val="Roboto"/>
      <scheme val="minor"/>
    </font>
    <font>
      <sz val="18"/>
      <color theme="1"/>
      <name val="Roboto"/>
      <scheme val="minor"/>
    </font>
    <font>
      <sz val="10"/>
      <color theme="1"/>
      <name val="Roboto"/>
      <scheme val="minor"/>
    </font>
    <font>
      <sz val="11"/>
      <color rgb="FF333333"/>
      <name val="Apercu"/>
    </font>
    <font>
      <sz val="8"/>
      <color theme="1"/>
      <name val="Roboto"/>
      <scheme val="minor"/>
    </font>
    <font>
      <sz val="12"/>
      <color theme="1"/>
      <name val="Arial"/>
      <family val="2"/>
    </font>
    <font>
      <u/>
      <sz val="11"/>
      <color theme="10"/>
      <name val="Roboto"/>
      <scheme val="minor"/>
    </font>
    <font>
      <b/>
      <sz val="10"/>
      <color theme="1"/>
      <name val="Arial"/>
      <family val="2"/>
    </font>
    <font>
      <sz val="16"/>
      <color theme="1"/>
      <name val="Roboto"/>
      <scheme val="minor"/>
    </font>
    <font>
      <sz val="12"/>
      <color theme="1"/>
      <name val="Roboto"/>
      <scheme val="minor"/>
    </font>
    <font>
      <b/>
      <sz val="14"/>
      <color theme="0"/>
      <name val="Roboto"/>
    </font>
    <font>
      <sz val="14"/>
      <color theme="0"/>
      <name val="Roboto"/>
      <scheme val="minor"/>
    </font>
    <font>
      <b/>
      <sz val="14"/>
      <color theme="0"/>
      <name val="Roboto"/>
      <scheme val="minor"/>
    </font>
    <font>
      <sz val="16"/>
      <color theme="0"/>
      <name val="Roboto"/>
      <scheme val="minor"/>
    </font>
    <font>
      <sz val="18"/>
      <color theme="0"/>
      <name val="Roboto"/>
      <scheme val="minor"/>
    </font>
    <font>
      <b/>
      <sz val="12"/>
      <color theme="1"/>
      <name val="Roboto"/>
      <scheme val="minor"/>
    </font>
    <font>
      <b/>
      <sz val="18"/>
      <color theme="0"/>
      <name val="Roboto"/>
      <scheme val="minor"/>
    </font>
    <font>
      <sz val="11"/>
      <name val="Roboto"/>
      <scheme val="minor"/>
    </font>
    <font>
      <u/>
      <sz val="11"/>
      <name val="Roboto"/>
      <scheme val="minor"/>
    </font>
    <font>
      <b/>
      <sz val="12"/>
      <color theme="1"/>
      <name val="Calibri"/>
      <family val="2"/>
    </font>
    <font>
      <b/>
      <sz val="16"/>
      <color theme="0"/>
      <name val="Roboto"/>
      <scheme val="minor"/>
    </font>
    <font>
      <b/>
      <sz val="12"/>
      <color theme="0"/>
      <name val="Roboto"/>
      <scheme val="minor"/>
    </font>
    <font>
      <b/>
      <sz val="11"/>
      <color theme="0"/>
      <name val="Roboto"/>
      <scheme val="minor"/>
    </font>
    <font>
      <sz val="11"/>
      <color theme="0"/>
      <name val="Roboto"/>
      <scheme val="minor"/>
    </font>
    <font>
      <sz val="11"/>
      <color rgb="FFFF0000"/>
      <name val="Roboto"/>
      <scheme val="minor"/>
    </font>
    <font>
      <sz val="9"/>
      <color theme="1"/>
      <name val="Roboto"/>
      <scheme val="minor"/>
    </font>
    <font>
      <b/>
      <sz val="11"/>
      <name val="Arial"/>
      <family val="2"/>
    </font>
    <font>
      <sz val="10"/>
      <name val="Roboto"/>
      <scheme val="minor"/>
    </font>
  </fonts>
  <fills count="39">
    <fill>
      <patternFill patternType="none"/>
    </fill>
    <fill>
      <patternFill patternType="gray125"/>
    </fill>
    <fill>
      <patternFill patternType="solid">
        <fgColor rgb="FF163C66"/>
        <bgColor rgb="FF163C66"/>
      </patternFill>
    </fill>
    <fill>
      <patternFill patternType="solid">
        <fgColor rgb="FF786FCE"/>
        <bgColor rgb="FF786FCE"/>
      </patternFill>
    </fill>
    <fill>
      <patternFill patternType="solid">
        <fgColor rgb="FFD2CFEE"/>
        <bgColor rgb="FFD2CFEE"/>
      </patternFill>
    </fill>
    <fill>
      <patternFill patternType="solid">
        <fgColor theme="9"/>
        <bgColor theme="9"/>
      </patternFill>
    </fill>
    <fill>
      <patternFill patternType="solid">
        <fgColor theme="0"/>
        <bgColor theme="0"/>
      </patternFill>
    </fill>
    <fill>
      <patternFill patternType="solid">
        <fgColor rgb="FF382A92"/>
        <bgColor rgb="FF382A92"/>
      </patternFill>
    </fill>
    <fill>
      <patternFill patternType="solid">
        <fgColor theme="1"/>
        <bgColor indexed="64"/>
      </patternFill>
    </fill>
    <fill>
      <patternFill patternType="solid">
        <fgColor rgb="FFFF000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rgb="FFFF66CC"/>
        <bgColor indexed="64"/>
      </patternFill>
    </fill>
    <fill>
      <patternFill patternType="solid">
        <fgColor theme="7" tint="0.59999389629810485"/>
        <bgColor indexed="64"/>
      </patternFill>
    </fill>
    <fill>
      <patternFill patternType="solid">
        <fgColor theme="2"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9"/>
        <bgColor indexed="64"/>
      </patternFill>
    </fill>
    <fill>
      <patternFill patternType="solid">
        <fgColor theme="9"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theme="5"/>
        <bgColor indexed="64"/>
      </patternFill>
    </fill>
    <fill>
      <patternFill patternType="solid">
        <fgColor theme="9" tint="0.59999389629810485"/>
        <bgColor indexed="64"/>
      </patternFill>
    </fill>
    <fill>
      <patternFill patternType="solid">
        <fgColor rgb="FF0070C0"/>
        <bgColor indexed="64"/>
      </patternFill>
    </fill>
    <fill>
      <patternFill patternType="solid">
        <fgColor theme="8" tint="-0.499984740745262"/>
        <bgColor rgb="FF163C66"/>
      </patternFill>
    </fill>
    <fill>
      <patternFill patternType="solid">
        <fgColor theme="7" tint="-0.249977111117893"/>
        <bgColor indexed="64"/>
      </patternFill>
    </fill>
    <fill>
      <patternFill patternType="solid">
        <fgColor theme="8" tint="0.39997558519241921"/>
        <bgColor indexed="64"/>
      </patternFill>
    </fill>
    <fill>
      <patternFill patternType="solid">
        <fgColor theme="8"/>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4" tint="0.79998168889431442"/>
        <bgColor indexed="65"/>
      </patternFill>
    </fill>
    <fill>
      <patternFill patternType="solid">
        <fgColor rgb="FFFF99FF"/>
        <bgColor indexed="64"/>
      </patternFill>
    </fill>
    <fill>
      <patternFill patternType="solid">
        <fgColor theme="3" tint="0.34998626667073579"/>
        <bgColor indexed="64"/>
      </patternFill>
    </fill>
    <fill>
      <patternFill patternType="solid">
        <fgColor theme="0" tint="-0.14996795556505021"/>
        <bgColor indexed="64"/>
      </patternFill>
    </fill>
    <fill>
      <patternFill patternType="solid">
        <fgColor theme="2" tint="-0.499984740745262"/>
        <bgColor indexed="64"/>
      </patternFill>
    </fill>
  </fills>
  <borders count="53">
    <border>
      <left/>
      <right/>
      <top/>
      <bottom/>
      <diagonal/>
    </border>
    <border>
      <left/>
      <right/>
      <top/>
      <bottom/>
      <diagonal/>
    </border>
    <border>
      <left/>
      <right/>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theme="1"/>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0175B0"/>
      </left>
      <right/>
      <top/>
      <bottom style="medium">
        <color theme="1"/>
      </bottom>
      <diagonal/>
    </border>
    <border>
      <left/>
      <right style="thin">
        <color theme="1"/>
      </right>
      <top/>
      <bottom style="medium">
        <color theme="1"/>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rgb="FF0175B0"/>
      </right>
      <top/>
      <bottom style="medium">
        <color theme="1"/>
      </bottom>
      <diagonal/>
    </border>
    <border>
      <left style="thin">
        <color rgb="FF000000"/>
      </left>
      <right/>
      <top/>
      <bottom style="medium">
        <color theme="1"/>
      </bottom>
      <diagonal/>
    </border>
    <border>
      <left/>
      <right style="thin">
        <color rgb="FF000000"/>
      </right>
      <top/>
      <bottom style="medium">
        <color theme="1"/>
      </bottom>
      <diagonal/>
    </border>
    <border>
      <left/>
      <right/>
      <top/>
      <bottom style="medium">
        <color theme="1"/>
      </bottom>
      <diagonal/>
    </border>
    <border>
      <left style="thin">
        <color theme="1"/>
      </left>
      <right style="medium">
        <color indexed="64"/>
      </right>
      <top/>
      <bottom/>
      <diagonal/>
    </border>
    <border>
      <left style="thin">
        <color rgb="FF000000"/>
      </left>
      <right/>
      <top/>
      <bottom/>
      <diagonal/>
    </border>
    <border>
      <left/>
      <right style="thin">
        <color rgb="FF000000"/>
      </right>
      <top/>
      <bottom/>
      <diagonal/>
    </border>
    <border>
      <left/>
      <right/>
      <top style="thin">
        <color indexed="64"/>
      </top>
      <bottom style="medium">
        <color indexed="64"/>
      </bottom>
      <diagonal/>
    </border>
    <border>
      <left style="thin">
        <color rgb="FF000000"/>
      </left>
      <right style="thin">
        <color rgb="FF000000"/>
      </right>
      <top/>
      <bottom/>
      <diagonal/>
    </border>
    <border>
      <left style="thin">
        <color rgb="FF000000"/>
      </left>
      <right style="medium">
        <color indexed="64"/>
      </right>
      <top/>
      <bottom/>
      <diagonal/>
    </border>
    <border>
      <left/>
      <right/>
      <top style="thin">
        <color indexed="64"/>
      </top>
      <bottom style="thin">
        <color indexed="64"/>
      </bottom>
      <diagonal/>
    </border>
    <border>
      <left style="medium">
        <color indexed="64"/>
      </left>
      <right/>
      <top style="medium">
        <color theme="1"/>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s>
  <cellStyleXfs count="5">
    <xf numFmtId="0" fontId="0" fillId="0" borderId="0"/>
    <xf numFmtId="44" fontId="15" fillId="0" borderId="0" applyFont="0" applyFill="0" applyBorder="0" applyAlignment="0" applyProtection="0"/>
    <xf numFmtId="0" fontId="23" fillId="0" borderId="0" applyNumberFormat="0" applyFill="0" applyBorder="0" applyAlignment="0" applyProtection="0"/>
    <xf numFmtId="0" fontId="2" fillId="0" borderId="1"/>
    <xf numFmtId="0" fontId="1" fillId="34" borderId="0" applyNumberFormat="0" applyBorder="0" applyAlignment="0" applyProtection="0"/>
  </cellStyleXfs>
  <cellXfs count="787">
    <xf numFmtId="0" fontId="0" fillId="0" borderId="0" xfId="0"/>
    <xf numFmtId="0" fontId="3" fillId="0" borderId="0" xfId="0" applyFont="1"/>
    <xf numFmtId="0" fontId="5" fillId="0" borderId="0" xfId="0" applyFont="1" applyAlignment="1">
      <alignment horizontal="center" vertical="center"/>
    </xf>
    <xf numFmtId="164" fontId="10" fillId="0" borderId="0" xfId="0" applyNumberFormat="1" applyFont="1" applyAlignment="1">
      <alignment vertical="center"/>
    </xf>
    <xf numFmtId="4" fontId="10" fillId="0" borderId="0" xfId="0" applyNumberFormat="1" applyFont="1" applyAlignment="1">
      <alignment vertical="center"/>
    </xf>
    <xf numFmtId="0" fontId="10" fillId="0" borderId="0" xfId="0" applyFont="1" applyAlignment="1">
      <alignment vertical="center"/>
    </xf>
    <xf numFmtId="164" fontId="3" fillId="0" borderId="0" xfId="0" applyNumberFormat="1" applyFont="1"/>
    <xf numFmtId="4" fontId="3" fillId="0" borderId="0" xfId="0" applyNumberFormat="1" applyFont="1"/>
    <xf numFmtId="0" fontId="3" fillId="0" borderId="0" xfId="0" applyFont="1" applyAlignment="1">
      <alignment horizontal="center" vertical="center"/>
    </xf>
    <xf numFmtId="0" fontId="14" fillId="0" borderId="0" xfId="0" applyFont="1" applyAlignment="1">
      <alignment horizontal="center" vertical="center"/>
    </xf>
    <xf numFmtId="9" fontId="14" fillId="0" borderId="0" xfId="0" applyNumberFormat="1" applyFont="1" applyAlignment="1">
      <alignment horizontal="center" vertical="center"/>
    </xf>
    <xf numFmtId="0" fontId="0" fillId="0" borderId="0" xfId="0" applyAlignment="1">
      <alignment horizontal="left" vertical="center"/>
    </xf>
    <xf numFmtId="0" fontId="17" fillId="0" borderId="0" xfId="0" applyFont="1" applyAlignment="1">
      <alignment horizontal="left" vertical="center"/>
    </xf>
    <xf numFmtId="0" fontId="0" fillId="0" borderId="0" xfId="0" applyAlignment="1">
      <alignment horizontal="center" vertical="center"/>
    </xf>
    <xf numFmtId="14" fontId="0" fillId="0" borderId="0" xfId="0" applyNumberFormat="1"/>
    <xf numFmtId="44" fontId="0" fillId="0" borderId="0" xfId="1" applyFont="1"/>
    <xf numFmtId="0" fontId="0" fillId="0" borderId="11" xfId="0" applyBorder="1" applyAlignment="1">
      <alignment horizontal="center" vertical="center"/>
    </xf>
    <xf numFmtId="0" fontId="22" fillId="0" borderId="29" xfId="0" applyFont="1" applyBorder="1" applyAlignment="1">
      <alignment vertical="center" wrapText="1"/>
    </xf>
    <xf numFmtId="8" fontId="22" fillId="0" borderId="8" xfId="0" applyNumberFormat="1" applyFont="1" applyBorder="1" applyAlignment="1">
      <alignment vertical="center" wrapText="1"/>
    </xf>
    <xf numFmtId="0" fontId="22" fillId="0" borderId="8" xfId="0" applyFont="1" applyBorder="1" applyAlignment="1">
      <alignment vertical="center" wrapText="1"/>
    </xf>
    <xf numFmtId="6" fontId="22" fillId="0" borderId="8" xfId="0" applyNumberFormat="1" applyFont="1" applyBorder="1" applyAlignment="1">
      <alignment vertical="center" wrapText="1"/>
    </xf>
    <xf numFmtId="0" fontId="0" fillId="11" borderId="0" xfId="0" applyFill="1"/>
    <xf numFmtId="0" fontId="24" fillId="0" borderId="28" xfId="0" applyFont="1" applyBorder="1" applyAlignment="1">
      <alignment vertical="center" wrapText="1"/>
    </xf>
    <xf numFmtId="0" fontId="24" fillId="0" borderId="27" xfId="0" applyFont="1" applyBorder="1" applyAlignment="1">
      <alignment vertical="center" wrapText="1"/>
    </xf>
    <xf numFmtId="0" fontId="24" fillId="0" borderId="28" xfId="0" applyFont="1" applyBorder="1" applyAlignment="1">
      <alignment horizontal="center" vertical="center" wrapText="1"/>
    </xf>
    <xf numFmtId="0" fontId="22" fillId="0" borderId="8" xfId="0" applyFont="1" applyBorder="1" applyAlignment="1">
      <alignment horizontal="center" vertical="center" wrapText="1"/>
    </xf>
    <xf numFmtId="8" fontId="22" fillId="0" borderId="8" xfId="0" applyNumberFormat="1" applyFont="1" applyBorder="1" applyAlignment="1">
      <alignment horizontal="center" vertical="center" wrapText="1"/>
    </xf>
    <xf numFmtId="6" fontId="22" fillId="0" borderId="8" xfId="0" applyNumberFormat="1" applyFont="1" applyBorder="1" applyAlignment="1">
      <alignment horizontal="center" vertical="center" wrapText="1"/>
    </xf>
    <xf numFmtId="10" fontId="22" fillId="0" borderId="8"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14" fontId="0" fillId="9" borderId="11" xfId="0" applyNumberFormat="1" applyFill="1" applyBorder="1" applyAlignment="1">
      <alignment horizontal="center" vertical="center"/>
    </xf>
    <xf numFmtId="14" fontId="0" fillId="0" borderId="11" xfId="0" applyNumberFormat="1" applyBorder="1" applyAlignment="1">
      <alignment horizontal="center" vertical="center"/>
    </xf>
    <xf numFmtId="0" fontId="25" fillId="0" borderId="0" xfId="0" applyFont="1" applyAlignment="1">
      <alignment horizontal="center" vertical="center" textRotation="255"/>
    </xf>
    <xf numFmtId="14" fontId="0" fillId="12" borderId="0" xfId="0" applyNumberFormat="1" applyFill="1"/>
    <xf numFmtId="0" fontId="0" fillId="12" borderId="0" xfId="0" applyFill="1"/>
    <xf numFmtId="44" fontId="25" fillId="0" borderId="0" xfId="1" applyFont="1" applyAlignment="1">
      <alignment horizontal="center" vertical="center" textRotation="255"/>
    </xf>
    <xf numFmtId="14" fontId="0" fillId="9" borderId="0" xfId="0" applyNumberFormat="1" applyFill="1"/>
    <xf numFmtId="0" fontId="0" fillId="9" borderId="0" xfId="0" applyFill="1"/>
    <xf numFmtId="44" fontId="0" fillId="0" borderId="0" xfId="0" applyNumberFormat="1"/>
    <xf numFmtId="44" fontId="0" fillId="0" borderId="5" xfId="1" applyFont="1" applyBorder="1" applyAlignment="1">
      <alignment horizontal="center"/>
    </xf>
    <xf numFmtId="44" fontId="0" fillId="0" borderId="1" xfId="1" applyFont="1" applyBorder="1" applyAlignment="1">
      <alignment horizontal="center"/>
    </xf>
    <xf numFmtId="44" fontId="0" fillId="0" borderId="6" xfId="1" applyFont="1" applyBorder="1"/>
    <xf numFmtId="0" fontId="0" fillId="0" borderId="5" xfId="0" applyBorder="1"/>
    <xf numFmtId="0" fontId="0" fillId="0" borderId="1" xfId="0" applyBorder="1"/>
    <xf numFmtId="0" fontId="0" fillId="0" borderId="6" xfId="0" applyBorder="1"/>
    <xf numFmtId="20" fontId="0" fillId="9" borderId="5" xfId="0" applyNumberFormat="1" applyFill="1" applyBorder="1"/>
    <xf numFmtId="20" fontId="0" fillId="9" borderId="1" xfId="0" applyNumberFormat="1" applyFill="1" applyBorder="1"/>
    <xf numFmtId="0" fontId="0" fillId="9" borderId="1" xfId="0" applyFill="1" applyBorder="1"/>
    <xf numFmtId="44" fontId="0" fillId="9" borderId="6" xfId="1" applyFont="1" applyFill="1" applyBorder="1"/>
    <xf numFmtId="0" fontId="0" fillId="9" borderId="5" xfId="0" applyFill="1" applyBorder="1"/>
    <xf numFmtId="0" fontId="0" fillId="9" borderId="6" xfId="0" applyFill="1" applyBorder="1"/>
    <xf numFmtId="20" fontId="0" fillId="12" borderId="5" xfId="0" applyNumberFormat="1" applyFill="1" applyBorder="1"/>
    <xf numFmtId="20" fontId="0" fillId="12" borderId="1" xfId="0" applyNumberFormat="1" applyFill="1" applyBorder="1"/>
    <xf numFmtId="0" fontId="0" fillId="12" borderId="1" xfId="0" applyFill="1" applyBorder="1"/>
    <xf numFmtId="44" fontId="0" fillId="12" borderId="6" xfId="1" applyFont="1" applyFill="1" applyBorder="1"/>
    <xf numFmtId="0" fontId="0" fillId="12" borderId="5" xfId="0" applyFill="1" applyBorder="1"/>
    <xf numFmtId="44" fontId="0" fillId="0" borderId="1" xfId="1" applyFont="1" applyBorder="1"/>
    <xf numFmtId="14" fontId="0" fillId="11" borderId="0" xfId="0" applyNumberFormat="1" applyFill="1"/>
    <xf numFmtId="14" fontId="0" fillId="15" borderId="0" xfId="0" applyNumberFormat="1" applyFill="1"/>
    <xf numFmtId="0" fontId="0" fillId="15" borderId="0" xfId="0" applyFill="1"/>
    <xf numFmtId="0" fontId="0" fillId="11" borderId="3" xfId="0" applyFill="1" applyBorder="1"/>
    <xf numFmtId="0" fontId="0" fillId="11" borderId="9" xfId="0" applyFill="1" applyBorder="1"/>
    <xf numFmtId="44" fontId="0" fillId="11" borderId="6" xfId="1" applyFont="1" applyFill="1" applyBorder="1"/>
    <xf numFmtId="0" fontId="0" fillId="11" borderId="5" xfId="0" applyFill="1" applyBorder="1"/>
    <xf numFmtId="0" fontId="0" fillId="11" borderId="1" xfId="0" applyFill="1" applyBorder="1"/>
    <xf numFmtId="20" fontId="0" fillId="11" borderId="5" xfId="0" applyNumberFormat="1" applyFill="1" applyBorder="1"/>
    <xf numFmtId="20" fontId="0" fillId="11" borderId="1" xfId="0" applyNumberFormat="1" applyFill="1" applyBorder="1"/>
    <xf numFmtId="0" fontId="0" fillId="9" borderId="7" xfId="0" applyFill="1" applyBorder="1"/>
    <xf numFmtId="0" fontId="0" fillId="9" borderId="10" xfId="0" applyFill="1" applyBorder="1"/>
    <xf numFmtId="44" fontId="0" fillId="11" borderId="4" xfId="1" applyFont="1" applyFill="1" applyBorder="1"/>
    <xf numFmtId="20" fontId="0" fillId="15" borderId="5" xfId="0" applyNumberFormat="1" applyFill="1" applyBorder="1"/>
    <xf numFmtId="20" fontId="0" fillId="15" borderId="1" xfId="0" applyNumberFormat="1" applyFill="1" applyBorder="1"/>
    <xf numFmtId="0" fontId="0" fillId="15" borderId="1" xfId="0" applyFill="1" applyBorder="1"/>
    <xf numFmtId="44" fontId="0" fillId="15" borderId="6" xfId="1" applyFont="1" applyFill="1" applyBorder="1"/>
    <xf numFmtId="0" fontId="0" fillId="15" borderId="5" xfId="0" applyFill="1" applyBorder="1"/>
    <xf numFmtId="0" fontId="0" fillId="15" borderId="10" xfId="0" applyFill="1" applyBorder="1"/>
    <xf numFmtId="44" fontId="0" fillId="9" borderId="8" xfId="1" applyFont="1" applyFill="1" applyBorder="1"/>
    <xf numFmtId="0" fontId="0" fillId="0" borderId="1" xfId="0" applyBorder="1" applyAlignment="1">
      <alignment horizontal="center" vertical="center"/>
    </xf>
    <xf numFmtId="0" fontId="18" fillId="0" borderId="0" xfId="0" applyFont="1" applyAlignment="1">
      <alignment horizontal="center" vertical="center" textRotation="135"/>
    </xf>
    <xf numFmtId="0" fontId="19" fillId="0" borderId="0" xfId="0" applyFont="1" applyAlignment="1">
      <alignment horizontal="center" vertical="center"/>
    </xf>
    <xf numFmtId="44" fontId="0" fillId="0" borderId="0" xfId="1" applyFont="1" applyFill="1" applyAlignment="1">
      <alignment horizontal="center" vertical="center"/>
    </xf>
    <xf numFmtId="44" fontId="0" fillId="0" borderId="0" xfId="1" applyFont="1" applyAlignment="1">
      <alignment horizontal="center" vertical="center"/>
    </xf>
    <xf numFmtId="44" fontId="0" fillId="0" borderId="22" xfId="1" applyFont="1" applyBorder="1" applyAlignment="1">
      <alignment horizontal="center" vertical="center"/>
    </xf>
    <xf numFmtId="0" fontId="0" fillId="0" borderId="0" xfId="0" applyAlignment="1">
      <alignment horizontal="center" vertical="center" wrapText="1"/>
    </xf>
    <xf numFmtId="2" fontId="0" fillId="0" borderId="0" xfId="1" applyNumberFormat="1" applyFont="1" applyFill="1" applyAlignment="1">
      <alignment horizontal="center" vertical="center"/>
    </xf>
    <xf numFmtId="0" fontId="18" fillId="0" borderId="0" xfId="0" applyFont="1" applyAlignment="1">
      <alignment horizontal="center" vertical="center" textRotation="135" wrapText="1"/>
    </xf>
    <xf numFmtId="0" fontId="19" fillId="0" borderId="0" xfId="0" applyFont="1" applyAlignment="1">
      <alignment horizontal="center" vertical="center" wrapText="1"/>
    </xf>
    <xf numFmtId="44" fontId="0" fillId="0" borderId="0" xfId="1" applyFont="1" applyFill="1" applyAlignment="1">
      <alignment horizontal="center" vertical="center" wrapText="1"/>
    </xf>
    <xf numFmtId="2" fontId="0" fillId="0" borderId="0" xfId="1" applyNumberFormat="1" applyFont="1" applyFill="1" applyAlignment="1">
      <alignment horizontal="center" vertical="center" wrapText="1"/>
    </xf>
    <xf numFmtId="44" fontId="0" fillId="0" borderId="0" xfId="1" applyFont="1" applyAlignment="1">
      <alignment horizontal="center" vertical="center" wrapText="1"/>
    </xf>
    <xf numFmtId="0" fontId="19" fillId="17" borderId="16" xfId="0" applyFont="1" applyFill="1" applyBorder="1" applyAlignment="1">
      <alignment horizontal="center" vertical="center"/>
    </xf>
    <xf numFmtId="0" fontId="0" fillId="17" borderId="16" xfId="0" applyFill="1" applyBorder="1" applyAlignment="1">
      <alignment horizontal="center" vertical="center" wrapText="1"/>
    </xf>
    <xf numFmtId="14" fontId="0" fillId="17" borderId="16" xfId="0" applyNumberFormat="1" applyFill="1" applyBorder="1" applyAlignment="1">
      <alignment horizontal="center" vertical="center"/>
    </xf>
    <xf numFmtId="44" fontId="0" fillId="17" borderId="16" xfId="1" applyFont="1" applyFill="1" applyBorder="1" applyAlignment="1">
      <alignment horizontal="center" vertical="center"/>
    </xf>
    <xf numFmtId="2" fontId="0" fillId="17" borderId="16" xfId="1" applyNumberFormat="1" applyFont="1" applyFill="1" applyBorder="1" applyAlignment="1">
      <alignment horizontal="center" vertical="center"/>
    </xf>
    <xf numFmtId="0" fontId="19" fillId="17" borderId="11" xfId="0" applyFont="1" applyFill="1" applyBorder="1" applyAlignment="1">
      <alignment horizontal="center" vertical="center"/>
    </xf>
    <xf numFmtId="0" fontId="0" fillId="17" borderId="11" xfId="0" applyFill="1" applyBorder="1" applyAlignment="1">
      <alignment horizontal="center" vertical="center" wrapText="1"/>
    </xf>
    <xf numFmtId="14" fontId="0" fillId="17" borderId="11" xfId="0" applyNumberFormat="1" applyFill="1" applyBorder="1" applyAlignment="1">
      <alignment horizontal="center" vertical="center"/>
    </xf>
    <xf numFmtId="44" fontId="0" fillId="17" borderId="11" xfId="1" applyFont="1" applyFill="1" applyBorder="1" applyAlignment="1">
      <alignment horizontal="center" vertical="center"/>
    </xf>
    <xf numFmtId="2" fontId="0" fillId="17" borderId="11" xfId="1" applyNumberFormat="1" applyFont="1" applyFill="1" applyBorder="1" applyAlignment="1">
      <alignment horizontal="center" vertical="center"/>
    </xf>
    <xf numFmtId="44" fontId="0" fillId="17" borderId="19" xfId="1" applyFont="1" applyFill="1" applyBorder="1" applyAlignment="1">
      <alignment horizontal="center" vertical="center"/>
    </xf>
    <xf numFmtId="164" fontId="9" fillId="4" borderId="11" xfId="0" applyNumberFormat="1" applyFont="1" applyFill="1" applyBorder="1" applyAlignment="1">
      <alignment horizontal="center"/>
    </xf>
    <xf numFmtId="0" fontId="19" fillId="18" borderId="11" xfId="0" applyFont="1" applyFill="1" applyBorder="1" applyAlignment="1">
      <alignment horizontal="center" vertical="center"/>
    </xf>
    <xf numFmtId="0" fontId="0" fillId="18" borderId="11" xfId="0" applyFill="1" applyBorder="1" applyAlignment="1">
      <alignment horizontal="center" vertical="center" wrapText="1"/>
    </xf>
    <xf numFmtId="0" fontId="0" fillId="18" borderId="11" xfId="0" applyFill="1" applyBorder="1" applyAlignment="1">
      <alignment horizontal="center" vertical="center"/>
    </xf>
    <xf numFmtId="44" fontId="0" fillId="18" borderId="11" xfId="1" applyFont="1" applyFill="1" applyBorder="1" applyAlignment="1">
      <alignment horizontal="center" vertical="center"/>
    </xf>
    <xf numFmtId="2" fontId="0" fillId="18" borderId="11" xfId="1" applyNumberFormat="1" applyFont="1" applyFill="1" applyBorder="1" applyAlignment="1">
      <alignment horizontal="center" vertical="center"/>
    </xf>
    <xf numFmtId="14" fontId="0" fillId="18" borderId="11" xfId="0" applyNumberFormat="1" applyFill="1" applyBorder="1" applyAlignment="1">
      <alignment horizontal="center" vertical="center"/>
    </xf>
    <xf numFmtId="0" fontId="19" fillId="15" borderId="16" xfId="0" applyFont="1" applyFill="1" applyBorder="1" applyAlignment="1">
      <alignment horizontal="center" vertical="center"/>
    </xf>
    <xf numFmtId="0" fontId="0" fillId="15" borderId="16" xfId="0" applyFill="1" applyBorder="1" applyAlignment="1">
      <alignment horizontal="center" vertical="center" wrapText="1"/>
    </xf>
    <xf numFmtId="44" fontId="0" fillId="15" borderId="16" xfId="1" applyFont="1" applyFill="1" applyBorder="1" applyAlignment="1">
      <alignment horizontal="center" vertical="center"/>
    </xf>
    <xf numFmtId="2" fontId="0" fillId="15" borderId="16" xfId="1" applyNumberFormat="1" applyFont="1" applyFill="1" applyBorder="1" applyAlignment="1">
      <alignment horizontal="center" vertical="center"/>
    </xf>
    <xf numFmtId="0" fontId="19" fillId="15" borderId="11" xfId="0" applyFont="1" applyFill="1" applyBorder="1" applyAlignment="1">
      <alignment horizontal="center" vertical="center"/>
    </xf>
    <xf numFmtId="0" fontId="0" fillId="15" borderId="11" xfId="0" applyFill="1" applyBorder="1" applyAlignment="1">
      <alignment horizontal="center" vertical="center" wrapText="1"/>
    </xf>
    <xf numFmtId="0" fontId="0" fillId="15" borderId="11" xfId="0" applyFill="1" applyBorder="1" applyAlignment="1">
      <alignment horizontal="center" vertical="center"/>
    </xf>
    <xf numFmtId="44" fontId="0" fillId="15" borderId="11" xfId="1" applyFont="1" applyFill="1" applyBorder="1" applyAlignment="1">
      <alignment horizontal="center" vertical="center"/>
    </xf>
    <xf numFmtId="2" fontId="0" fillId="15" borderId="11" xfId="1" applyNumberFormat="1" applyFont="1" applyFill="1" applyBorder="1" applyAlignment="1">
      <alignment horizontal="center" vertical="center"/>
    </xf>
    <xf numFmtId="0" fontId="19" fillId="12" borderId="16" xfId="0" applyFont="1" applyFill="1" applyBorder="1" applyAlignment="1">
      <alignment horizontal="center" vertical="center"/>
    </xf>
    <xf numFmtId="0" fontId="0" fillId="12" borderId="16" xfId="0" applyFill="1" applyBorder="1" applyAlignment="1">
      <alignment horizontal="center" vertical="center" wrapText="1"/>
    </xf>
    <xf numFmtId="44" fontId="0" fillId="12" borderId="16" xfId="1" applyFont="1" applyFill="1" applyBorder="1" applyAlignment="1">
      <alignment horizontal="center" vertical="center"/>
    </xf>
    <xf numFmtId="2" fontId="0" fillId="12" borderId="16" xfId="1" applyNumberFormat="1" applyFont="1" applyFill="1" applyBorder="1" applyAlignment="1">
      <alignment horizontal="center" vertical="center"/>
    </xf>
    <xf numFmtId="0" fontId="19" fillId="12" borderId="11" xfId="0" applyFont="1" applyFill="1" applyBorder="1" applyAlignment="1">
      <alignment horizontal="center" vertical="center"/>
    </xf>
    <xf numFmtId="0" fontId="0" fillId="12" borderId="11" xfId="0" applyFill="1" applyBorder="1" applyAlignment="1">
      <alignment horizontal="center" vertical="center" wrapText="1"/>
    </xf>
    <xf numFmtId="0" fontId="0" fillId="12" borderId="11" xfId="0" applyFill="1" applyBorder="1" applyAlignment="1">
      <alignment horizontal="center" vertical="center"/>
    </xf>
    <xf numFmtId="44" fontId="0" fillId="12" borderId="11" xfId="1" applyFont="1" applyFill="1" applyBorder="1" applyAlignment="1">
      <alignment horizontal="center" vertical="center"/>
    </xf>
    <xf numFmtId="2" fontId="0" fillId="12" borderId="11" xfId="1" applyNumberFormat="1" applyFont="1" applyFill="1" applyBorder="1" applyAlignment="1">
      <alignment horizontal="center" vertical="center"/>
    </xf>
    <xf numFmtId="0" fontId="0" fillId="16" borderId="11" xfId="0" applyFill="1" applyBorder="1" applyAlignment="1">
      <alignment horizontal="center" vertical="center"/>
    </xf>
    <xf numFmtId="44" fontId="0" fillId="16" borderId="11" xfId="1" applyFont="1" applyFill="1" applyBorder="1" applyAlignment="1">
      <alignment horizontal="center" vertical="center"/>
    </xf>
    <xf numFmtId="14" fontId="0" fillId="15" borderId="11" xfId="0" applyNumberFormat="1" applyFill="1" applyBorder="1" applyAlignment="1">
      <alignment horizontal="center" vertical="center"/>
    </xf>
    <xf numFmtId="14" fontId="0" fillId="12" borderId="16" xfId="0" applyNumberFormat="1" applyFill="1" applyBorder="1" applyAlignment="1">
      <alignment horizontal="center" vertical="center"/>
    </xf>
    <xf numFmtId="44" fontId="0" fillId="12" borderId="17" xfId="1" applyFont="1" applyFill="1" applyBorder="1" applyAlignment="1">
      <alignment horizontal="center" vertical="center"/>
    </xf>
    <xf numFmtId="44" fontId="0" fillId="15" borderId="17" xfId="1" applyFont="1" applyFill="1" applyBorder="1" applyAlignment="1">
      <alignment horizontal="center" vertical="center"/>
    </xf>
    <xf numFmtId="44" fontId="0" fillId="19" borderId="16" xfId="1" applyFont="1" applyFill="1" applyBorder="1" applyAlignment="1">
      <alignment horizontal="center" vertical="center"/>
    </xf>
    <xf numFmtId="0" fontId="19" fillId="19" borderId="11" xfId="0" applyFont="1" applyFill="1" applyBorder="1" applyAlignment="1">
      <alignment horizontal="center" vertical="center"/>
    </xf>
    <xf numFmtId="0" fontId="0" fillId="19" borderId="11" xfId="0" applyFill="1" applyBorder="1" applyAlignment="1">
      <alignment horizontal="center" vertical="center" wrapText="1"/>
    </xf>
    <xf numFmtId="44" fontId="0" fillId="19" borderId="11" xfId="1" applyFont="1" applyFill="1" applyBorder="1" applyAlignment="1">
      <alignment horizontal="center" vertical="center"/>
    </xf>
    <xf numFmtId="2" fontId="0" fillId="19" borderId="11" xfId="1" applyNumberFormat="1" applyFont="1" applyFill="1" applyBorder="1" applyAlignment="1">
      <alignment horizontal="center" vertical="center"/>
    </xf>
    <xf numFmtId="14" fontId="0" fillId="19" borderId="11" xfId="0" applyNumberFormat="1" applyFill="1" applyBorder="1" applyAlignment="1">
      <alignment horizontal="center" vertical="center"/>
    </xf>
    <xf numFmtId="0" fontId="16" fillId="0" borderId="0" xfId="0" applyFont="1" applyAlignment="1">
      <alignment horizontal="center"/>
    </xf>
    <xf numFmtId="44" fontId="16" fillId="0" borderId="0" xfId="1" applyFont="1" applyAlignment="1">
      <alignment horizontal="center"/>
    </xf>
    <xf numFmtId="20" fontId="0" fillId="15" borderId="7" xfId="0" applyNumberFormat="1" applyFill="1" applyBorder="1"/>
    <xf numFmtId="20" fontId="0" fillId="15" borderId="10" xfId="0" applyNumberFormat="1" applyFill="1" applyBorder="1"/>
    <xf numFmtId="44" fontId="0" fillId="15" borderId="8" xfId="1" applyFont="1" applyFill="1" applyBorder="1"/>
    <xf numFmtId="164" fontId="3" fillId="0" borderId="1" xfId="0" applyNumberFormat="1" applyFont="1" applyBorder="1"/>
    <xf numFmtId="4" fontId="7" fillId="0" borderId="1" xfId="0" applyNumberFormat="1" applyFont="1" applyBorder="1"/>
    <xf numFmtId="4" fontId="3" fillId="0" borderId="1" xfId="0" applyNumberFormat="1" applyFont="1" applyBorder="1"/>
    <xf numFmtId="44" fontId="9" fillId="4" borderId="11" xfId="1" applyFont="1" applyFill="1" applyBorder="1" applyAlignment="1"/>
    <xf numFmtId="44" fontId="3" fillId="0" borderId="11" xfId="1" applyFont="1" applyBorder="1" applyAlignment="1"/>
    <xf numFmtId="44" fontId="0" fillId="0" borderId="0" xfId="1" applyFont="1" applyAlignment="1"/>
    <xf numFmtId="2" fontId="5" fillId="0" borderId="1" xfId="0" applyNumberFormat="1" applyFont="1" applyBorder="1" applyAlignment="1">
      <alignment horizontal="center" vertical="center"/>
    </xf>
    <xf numFmtId="44" fontId="12" fillId="0" borderId="1" xfId="1" applyFont="1" applyBorder="1" applyAlignment="1"/>
    <xf numFmtId="44" fontId="3" fillId="0" borderId="1" xfId="1" applyFont="1" applyBorder="1" applyAlignment="1"/>
    <xf numFmtId="44" fontId="0" fillId="0" borderId="1" xfId="1" applyFont="1" applyBorder="1" applyAlignment="1"/>
    <xf numFmtId="0" fontId="3" fillId="0" borderId="1" xfId="0" applyFont="1" applyBorder="1"/>
    <xf numFmtId="44" fontId="8" fillId="5" borderId="1" xfId="1" applyFont="1" applyFill="1" applyBorder="1" applyAlignment="1"/>
    <xf numFmtId="44" fontId="8" fillId="2" borderId="38" xfId="1" applyFont="1" applyFill="1" applyBorder="1" applyAlignment="1">
      <alignment horizontal="center" vertical="center"/>
    </xf>
    <xf numFmtId="44" fontId="12" fillId="3" borderId="24" xfId="1" applyFont="1" applyFill="1" applyBorder="1" applyAlignment="1">
      <alignment horizontal="center" vertical="center"/>
    </xf>
    <xf numFmtId="2" fontId="3" fillId="0" borderId="11" xfId="0" applyNumberFormat="1" applyFont="1" applyBorder="1" applyAlignment="1">
      <alignment horizontal="center" vertical="center"/>
    </xf>
    <xf numFmtId="164" fontId="8" fillId="3" borderId="11" xfId="0" applyNumberFormat="1" applyFont="1" applyFill="1" applyBorder="1" applyAlignment="1">
      <alignment horizontal="center"/>
    </xf>
    <xf numFmtId="2" fontId="12" fillId="0" borderId="1" xfId="1" applyNumberFormat="1" applyFont="1" applyBorder="1" applyAlignment="1">
      <alignment horizontal="center" vertical="center"/>
    </xf>
    <xf numFmtId="2" fontId="5" fillId="0" borderId="1" xfId="1" applyNumberFormat="1" applyFont="1" applyBorder="1" applyAlignment="1">
      <alignment horizontal="center" vertical="center"/>
    </xf>
    <xf numFmtId="2" fontId="4" fillId="0" borderId="1" xfId="0" applyNumberFormat="1" applyFont="1" applyBorder="1" applyAlignment="1">
      <alignment horizontal="center"/>
    </xf>
    <xf numFmtId="2" fontId="3" fillId="0" borderId="1" xfId="0" applyNumberFormat="1" applyFont="1" applyBorder="1" applyAlignment="1">
      <alignment horizontal="center" vertical="center"/>
    </xf>
    <xf numFmtId="2" fontId="0" fillId="0" borderId="1" xfId="0" applyNumberFormat="1" applyBorder="1" applyAlignment="1">
      <alignment horizontal="center"/>
    </xf>
    <xf numFmtId="44" fontId="8" fillId="3" borderId="11" xfId="1" applyFont="1" applyFill="1" applyBorder="1" applyAlignment="1">
      <alignment vertical="center"/>
    </xf>
    <xf numFmtId="2" fontId="12" fillId="0" borderId="11" xfId="1" applyNumberFormat="1" applyFont="1" applyBorder="1" applyAlignment="1">
      <alignment horizontal="center" vertical="center"/>
    </xf>
    <xf numFmtId="44" fontId="13" fillId="0" borderId="1" xfId="1" applyFont="1" applyBorder="1" applyAlignment="1"/>
    <xf numFmtId="44" fontId="7" fillId="0" borderId="1" xfId="1" applyFont="1" applyBorder="1" applyAlignment="1"/>
    <xf numFmtId="164" fontId="7" fillId="0" borderId="1" xfId="0" applyNumberFormat="1" applyFont="1" applyBorder="1"/>
    <xf numFmtId="164" fontId="13" fillId="0" borderId="1" xfId="0" applyNumberFormat="1" applyFont="1" applyBorder="1"/>
    <xf numFmtId="0" fontId="7" fillId="0" borderId="1" xfId="0" applyFont="1" applyBorder="1"/>
    <xf numFmtId="44" fontId="9" fillId="0" borderId="11" xfId="1" applyFont="1" applyBorder="1" applyAlignment="1"/>
    <xf numFmtId="164" fontId="8" fillId="5" borderId="11" xfId="0" applyNumberFormat="1" applyFont="1" applyFill="1" applyBorder="1" applyAlignment="1">
      <alignment horizontal="center"/>
    </xf>
    <xf numFmtId="44" fontId="12" fillId="0" borderId="11" xfId="1" applyFont="1" applyBorder="1" applyAlignment="1"/>
    <xf numFmtId="44" fontId="9" fillId="4" borderId="11" xfId="1" applyFont="1" applyFill="1" applyBorder="1" applyAlignment="1">
      <alignment vertical="center"/>
    </xf>
    <xf numFmtId="44" fontId="11" fillId="0" borderId="1" xfId="1" applyFont="1" applyBorder="1" applyAlignment="1"/>
    <xf numFmtId="4" fontId="11" fillId="0" borderId="1" xfId="0" applyNumberFormat="1" applyFont="1" applyBorder="1" applyAlignment="1">
      <alignment horizontal="center"/>
    </xf>
    <xf numFmtId="4" fontId="11" fillId="6" borderId="1" xfId="0" applyNumberFormat="1" applyFont="1" applyFill="1" applyBorder="1" applyAlignment="1">
      <alignment horizontal="center"/>
    </xf>
    <xf numFmtId="44" fontId="8" fillId="7" borderId="1" xfId="1" applyFont="1" applyFill="1" applyBorder="1" applyAlignment="1">
      <alignment vertical="center"/>
    </xf>
    <xf numFmtId="44" fontId="9" fillId="4" borderId="11" xfId="1" applyFont="1" applyFill="1" applyBorder="1" applyAlignment="1">
      <alignment horizontal="center" vertical="center"/>
    </xf>
    <xf numFmtId="44" fontId="9" fillId="4" borderId="11" xfId="1" applyFont="1" applyFill="1" applyBorder="1" applyAlignment="1">
      <alignment horizontal="center"/>
    </xf>
    <xf numFmtId="44" fontId="9" fillId="0" borderId="11" xfId="1" applyFont="1" applyBorder="1" applyAlignment="1">
      <alignment horizontal="center" vertical="center" wrapText="1"/>
    </xf>
    <xf numFmtId="4" fontId="3" fillId="0" borderId="1" xfId="0" applyNumberFormat="1" applyFont="1" applyBorder="1" applyAlignment="1">
      <alignment horizontal="center" vertical="center"/>
    </xf>
    <xf numFmtId="0" fontId="3" fillId="0" borderId="1" xfId="0" applyFont="1" applyBorder="1" applyAlignment="1">
      <alignment horizontal="center" vertical="center"/>
    </xf>
    <xf numFmtId="4" fontId="3" fillId="0" borderId="0" xfId="0" applyNumberFormat="1" applyFont="1" applyAlignment="1">
      <alignment horizontal="center" vertical="center"/>
    </xf>
    <xf numFmtId="44" fontId="3" fillId="0" borderId="0" xfId="1" applyFont="1"/>
    <xf numFmtId="44" fontId="3" fillId="0" borderId="1" xfId="1" applyFont="1" applyBorder="1"/>
    <xf numFmtId="44" fontId="8" fillId="0" borderId="1" xfId="1" applyFont="1" applyFill="1" applyBorder="1" applyAlignment="1">
      <alignment vertical="center"/>
    </xf>
    <xf numFmtId="44" fontId="8" fillId="0" borderId="1" xfId="1" applyFont="1" applyFill="1" applyBorder="1" applyAlignment="1"/>
    <xf numFmtId="44" fontId="8" fillId="0" borderId="1" xfId="1" applyFont="1" applyFill="1" applyBorder="1" applyAlignment="1">
      <alignment horizontal="center"/>
    </xf>
    <xf numFmtId="164" fontId="8" fillId="0" borderId="1" xfId="0" applyNumberFormat="1" applyFont="1" applyBorder="1" applyAlignment="1">
      <alignment horizontal="center" vertical="center"/>
    </xf>
    <xf numFmtId="44" fontId="3" fillId="0" borderId="1" xfId="1" applyFont="1" applyFill="1" applyBorder="1"/>
    <xf numFmtId="44" fontId="0" fillId="0" borderId="1" xfId="1" applyFont="1" applyFill="1" applyBorder="1"/>
    <xf numFmtId="164" fontId="9" fillId="4" borderId="16" xfId="0" applyNumberFormat="1" applyFont="1" applyFill="1" applyBorder="1" applyAlignment="1">
      <alignment horizontal="center"/>
    </xf>
    <xf numFmtId="44" fontId="9" fillId="4" borderId="16" xfId="1" applyFont="1" applyFill="1" applyBorder="1" applyAlignment="1">
      <alignment horizontal="center"/>
    </xf>
    <xf numFmtId="164" fontId="8" fillId="5" borderId="17" xfId="0" applyNumberFormat="1" applyFont="1" applyFill="1" applyBorder="1" applyAlignment="1">
      <alignment horizontal="center"/>
    </xf>
    <xf numFmtId="164" fontId="8" fillId="5" borderId="19" xfId="0" applyNumberFormat="1" applyFont="1" applyFill="1" applyBorder="1" applyAlignment="1">
      <alignment horizontal="center"/>
    </xf>
    <xf numFmtId="4" fontId="3" fillId="0" borderId="6" xfId="0" applyNumberFormat="1" applyFont="1" applyBorder="1"/>
    <xf numFmtId="164" fontId="8" fillId="5" borderId="19" xfId="0" applyNumberFormat="1" applyFont="1" applyFill="1" applyBorder="1" applyAlignment="1">
      <alignment horizontal="center" vertical="center"/>
    </xf>
    <xf numFmtId="164" fontId="8" fillId="5" borderId="22" xfId="0" applyNumberFormat="1" applyFont="1" applyFill="1" applyBorder="1" applyAlignment="1">
      <alignment horizontal="center" vertical="center"/>
    </xf>
    <xf numFmtId="0" fontId="27" fillId="20" borderId="1" xfId="0" applyFont="1" applyFill="1" applyBorder="1" applyAlignment="1">
      <alignment horizontal="center" vertical="center"/>
    </xf>
    <xf numFmtId="0" fontId="27" fillId="0" borderId="1" xfId="0" applyFont="1" applyBorder="1" applyAlignment="1">
      <alignment horizontal="center"/>
    </xf>
    <xf numFmtId="0" fontId="28" fillId="0" borderId="1" xfId="0" applyFont="1" applyBorder="1" applyAlignment="1">
      <alignment horizontal="center"/>
    </xf>
    <xf numFmtId="44" fontId="8" fillId="5" borderId="11" xfId="1" applyFont="1" applyFill="1" applyBorder="1" applyAlignment="1"/>
    <xf numFmtId="44" fontId="27" fillId="20" borderId="11" xfId="1" applyFont="1" applyFill="1" applyBorder="1" applyAlignment="1">
      <alignment horizontal="center" vertical="center"/>
    </xf>
    <xf numFmtId="44" fontId="3" fillId="17" borderId="11" xfId="1" applyFont="1" applyFill="1" applyBorder="1" applyAlignment="1"/>
    <xf numFmtId="44" fontId="8" fillId="5" borderId="11" xfId="1" applyFont="1" applyFill="1" applyBorder="1" applyAlignment="1">
      <alignment vertical="center"/>
    </xf>
    <xf numFmtId="44" fontId="8" fillId="5" borderId="12" xfId="1" applyFont="1" applyFill="1" applyBorder="1" applyAlignment="1">
      <alignment vertical="center"/>
    </xf>
    <xf numFmtId="44" fontId="12" fillId="0" borderId="39" xfId="1" applyFont="1" applyBorder="1" applyAlignment="1">
      <alignment horizontal="left"/>
    </xf>
    <xf numFmtId="44" fontId="12" fillId="0" borderId="1" xfId="1" applyFont="1" applyBorder="1" applyAlignment="1">
      <alignment horizontal="left"/>
    </xf>
    <xf numFmtId="14" fontId="0" fillId="0" borderId="11" xfId="0" applyNumberFormat="1" applyBorder="1" applyAlignment="1">
      <alignment horizontal="left" vertical="center"/>
    </xf>
    <xf numFmtId="0" fontId="0" fillId="0" borderId="11" xfId="0" applyBorder="1" applyAlignment="1">
      <alignment horizontal="left" vertical="center"/>
    </xf>
    <xf numFmtId="0" fontId="0" fillId="0" borderId="1" xfId="0" applyBorder="1" applyAlignment="1">
      <alignment horizontal="left" vertical="center" wrapText="1"/>
    </xf>
    <xf numFmtId="0" fontId="0" fillId="0" borderId="1" xfId="0" applyBorder="1" applyAlignment="1">
      <alignment horizontal="left" vertical="center"/>
    </xf>
    <xf numFmtId="44" fontId="0" fillId="0" borderId="1" xfId="1" applyFont="1" applyFill="1" applyBorder="1" applyAlignment="1">
      <alignment horizontal="left" vertical="center"/>
    </xf>
    <xf numFmtId="0" fontId="0" fillId="16" borderId="11" xfId="0" applyFill="1" applyBorder="1" applyAlignment="1">
      <alignment horizontal="left" vertical="center" wrapText="1"/>
    </xf>
    <xf numFmtId="0" fontId="0" fillId="16" borderId="11" xfId="0" applyFill="1" applyBorder="1" applyAlignment="1">
      <alignment horizontal="left" vertical="center"/>
    </xf>
    <xf numFmtId="44" fontId="0" fillId="16" borderId="11" xfId="1" applyFont="1" applyFill="1" applyBorder="1" applyAlignment="1">
      <alignment horizontal="left" vertical="center"/>
    </xf>
    <xf numFmtId="0" fontId="29" fillId="21" borderId="11" xfId="0" applyFont="1" applyFill="1" applyBorder="1" applyAlignment="1">
      <alignment horizontal="center" vertical="center"/>
    </xf>
    <xf numFmtId="0" fontId="29" fillId="21" borderId="11" xfId="0" applyFont="1" applyFill="1" applyBorder="1" applyAlignment="1">
      <alignment horizontal="center" vertical="center" wrapText="1"/>
    </xf>
    <xf numFmtId="44" fontId="29" fillId="21" borderId="11" xfId="1" applyFont="1" applyFill="1" applyBorder="1" applyAlignment="1">
      <alignment horizontal="center" vertical="center"/>
    </xf>
    <xf numFmtId="44" fontId="6" fillId="0" borderId="13" xfId="1" applyFont="1" applyBorder="1" applyAlignment="1">
      <alignment vertical="center"/>
    </xf>
    <xf numFmtId="164" fontId="6" fillId="0" borderId="42" xfId="0" applyNumberFormat="1" applyFont="1" applyBorder="1" applyAlignment="1">
      <alignment horizontal="center" vertical="center"/>
    </xf>
    <xf numFmtId="0" fontId="6" fillId="0" borderId="42" xfId="0" applyFont="1" applyBorder="1" applyAlignment="1">
      <alignment horizontal="center" vertical="center"/>
    </xf>
    <xf numFmtId="164" fontId="6" fillId="0" borderId="43" xfId="0" applyNumberFormat="1" applyFont="1" applyBorder="1" applyAlignment="1">
      <alignment horizontal="center" vertical="center"/>
    </xf>
    <xf numFmtId="0" fontId="0" fillId="0" borderId="11" xfId="0" applyBorder="1" applyAlignment="1">
      <alignment horizontal="center"/>
    </xf>
    <xf numFmtId="2" fontId="0" fillId="8" borderId="16" xfId="1" applyNumberFormat="1" applyFont="1" applyFill="1" applyBorder="1" applyAlignment="1">
      <alignment horizontal="center" vertical="center"/>
    </xf>
    <xf numFmtId="2" fontId="0" fillId="8" borderId="11" xfId="1" applyNumberFormat="1" applyFont="1" applyFill="1" applyBorder="1" applyAlignment="1">
      <alignment horizontal="center" vertical="center"/>
    </xf>
    <xf numFmtId="2" fontId="0" fillId="8" borderId="21" xfId="1" applyNumberFormat="1" applyFont="1" applyFill="1" applyBorder="1" applyAlignment="1">
      <alignment horizontal="center" vertical="center"/>
    </xf>
    <xf numFmtId="14" fontId="0" fillId="15" borderId="16" xfId="0" applyNumberFormat="1" applyFill="1" applyBorder="1" applyAlignment="1">
      <alignment horizontal="center" vertical="center"/>
    </xf>
    <xf numFmtId="44" fontId="0" fillId="15" borderId="19" xfId="1" applyFont="1" applyFill="1" applyBorder="1" applyAlignment="1">
      <alignment horizontal="center" vertical="center"/>
    </xf>
    <xf numFmtId="44" fontId="0" fillId="18" borderId="19" xfId="1" applyFont="1" applyFill="1" applyBorder="1" applyAlignment="1">
      <alignment horizontal="center" vertical="center"/>
    </xf>
    <xf numFmtId="44" fontId="0" fillId="17" borderId="17" xfId="1" applyFont="1" applyFill="1" applyBorder="1" applyAlignment="1">
      <alignment horizontal="center" vertical="center"/>
    </xf>
    <xf numFmtId="14" fontId="0" fillId="12" borderId="11" xfId="0" applyNumberFormat="1" applyFill="1" applyBorder="1" applyAlignment="1">
      <alignment horizontal="center" vertical="center"/>
    </xf>
    <xf numFmtId="44" fontId="0" fillId="12" borderId="19" xfId="1" applyFont="1" applyFill="1" applyBorder="1" applyAlignment="1">
      <alignment horizontal="center" vertical="center"/>
    </xf>
    <xf numFmtId="0" fontId="0" fillId="0" borderId="0" xfId="0" applyAlignment="1">
      <alignment vertical="center"/>
    </xf>
    <xf numFmtId="0" fontId="0" fillId="0" borderId="19" xfId="0" applyBorder="1" applyAlignment="1">
      <alignment horizontal="center"/>
    </xf>
    <xf numFmtId="44" fontId="3" fillId="17" borderId="11" xfId="1" applyFont="1" applyFill="1" applyBorder="1" applyAlignment="1">
      <alignment horizontal="center" vertical="center"/>
    </xf>
    <xf numFmtId="2" fontId="3" fillId="17" borderId="11" xfId="1" applyNumberFormat="1" applyFont="1" applyFill="1" applyBorder="1" applyAlignment="1">
      <alignment horizontal="center" vertical="center"/>
    </xf>
    <xf numFmtId="2" fontId="3" fillId="8" borderId="11" xfId="1" applyNumberFormat="1" applyFont="1" applyFill="1" applyBorder="1" applyAlignment="1">
      <alignment horizontal="center" vertical="center"/>
    </xf>
    <xf numFmtId="44" fontId="0" fillId="16" borderId="19" xfId="1" applyFont="1" applyFill="1" applyBorder="1" applyAlignment="1">
      <alignment horizontal="center" vertical="center"/>
    </xf>
    <xf numFmtId="44" fontId="0" fillId="12" borderId="26" xfId="1" applyFont="1" applyFill="1" applyBorder="1" applyAlignment="1">
      <alignment horizontal="center" vertical="center"/>
    </xf>
    <xf numFmtId="164" fontId="19" fillId="0" borderId="0" xfId="0" applyNumberFormat="1" applyFont="1" applyAlignment="1">
      <alignment horizontal="center" vertical="center" textRotation="255" wrapText="1"/>
    </xf>
    <xf numFmtId="164" fontId="19" fillId="0" borderId="0" xfId="0" applyNumberFormat="1" applyFont="1" applyAlignment="1">
      <alignment horizontal="center" vertical="center" textRotation="255"/>
    </xf>
    <xf numFmtId="0" fontId="30" fillId="22" borderId="1" xfId="0" applyFont="1" applyFill="1" applyBorder="1" applyAlignment="1">
      <alignment vertical="center"/>
    </xf>
    <xf numFmtId="0" fontId="34" fillId="22" borderId="18" xfId="0" applyFont="1" applyFill="1" applyBorder="1" applyAlignment="1">
      <alignment horizontal="center" vertical="center"/>
    </xf>
    <xf numFmtId="0" fontId="34" fillId="22" borderId="11" xfId="0" applyFont="1" applyFill="1" applyBorder="1" applyAlignment="1">
      <alignment horizontal="center" vertical="center"/>
    </xf>
    <xf numFmtId="0" fontId="34" fillId="22" borderId="19" xfId="0" applyFont="1" applyFill="1" applyBorder="1" applyAlignment="1">
      <alignment horizontal="center" vertical="center"/>
    </xf>
    <xf numFmtId="0" fontId="0" fillId="0" borderId="18" xfId="0" applyBorder="1" applyAlignment="1">
      <alignment horizontal="center"/>
    </xf>
    <xf numFmtId="0" fontId="23" fillId="0" borderId="11" xfId="2" applyBorder="1" applyAlignment="1">
      <alignment horizontal="center"/>
    </xf>
    <xf numFmtId="0" fontId="34" fillId="0" borderId="11" xfId="0" applyFont="1" applyBorder="1" applyAlignment="1">
      <alignment horizontal="center"/>
    </xf>
    <xf numFmtId="0" fontId="35" fillId="0" borderId="11" xfId="2" applyFont="1"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34" fillId="0" borderId="21" xfId="0" applyFont="1" applyBorder="1" applyAlignment="1">
      <alignment horizontal="center"/>
    </xf>
    <xf numFmtId="0" fontId="0" fillId="0" borderId="22" xfId="0" applyBorder="1" applyAlignment="1">
      <alignment horizontal="center"/>
    </xf>
    <xf numFmtId="0" fontId="32" fillId="0" borderId="0" xfId="0" applyFont="1"/>
    <xf numFmtId="0" fontId="36" fillId="0" borderId="0" xfId="0" applyFont="1" applyAlignment="1">
      <alignment horizontal="center" vertical="center"/>
    </xf>
    <xf numFmtId="9" fontId="36" fillId="0" borderId="0" xfId="0" applyNumberFormat="1" applyFont="1" applyAlignment="1">
      <alignment horizontal="center" vertical="center"/>
    </xf>
    <xf numFmtId="0" fontId="37" fillId="21" borderId="0" xfId="0" applyFont="1" applyFill="1" applyAlignment="1">
      <alignment horizontal="center" vertical="center"/>
    </xf>
    <xf numFmtId="0" fontId="29" fillId="21" borderId="0" xfId="0" applyFont="1" applyFill="1" applyAlignment="1">
      <alignment horizontal="center" vertical="center" wrapText="1"/>
    </xf>
    <xf numFmtId="0" fontId="39" fillId="21" borderId="0" xfId="0" applyFont="1" applyFill="1" applyAlignment="1">
      <alignment horizontal="center" vertical="center"/>
    </xf>
    <xf numFmtId="44" fontId="38" fillId="21" borderId="0" xfId="1" applyFont="1" applyFill="1" applyAlignment="1">
      <alignment horizontal="center" vertical="center" wrapText="1"/>
    </xf>
    <xf numFmtId="44" fontId="17" fillId="0" borderId="0" xfId="0" applyNumberFormat="1" applyFont="1" applyAlignment="1">
      <alignment horizontal="left" vertical="center"/>
    </xf>
    <xf numFmtId="0" fontId="0" fillId="16" borderId="11" xfId="0" applyFill="1" applyBorder="1" applyAlignment="1">
      <alignment vertical="center" wrapText="1"/>
    </xf>
    <xf numFmtId="0" fontId="0" fillId="23" borderId="11" xfId="0" applyFill="1" applyBorder="1" applyAlignment="1">
      <alignment horizontal="center" vertical="center" wrapText="1"/>
    </xf>
    <xf numFmtId="14" fontId="0" fillId="23" borderId="11" xfId="0" applyNumberFormat="1" applyFill="1" applyBorder="1" applyAlignment="1">
      <alignment horizontal="center" vertical="center"/>
    </xf>
    <xf numFmtId="44" fontId="0" fillId="23" borderId="11" xfId="1" applyFont="1" applyFill="1" applyBorder="1" applyAlignment="1">
      <alignment horizontal="center" vertical="center"/>
    </xf>
    <xf numFmtId="164" fontId="9" fillId="26" borderId="11" xfId="0" applyNumberFormat="1" applyFont="1" applyFill="1" applyBorder="1" applyAlignment="1">
      <alignment horizontal="center"/>
    </xf>
    <xf numFmtId="164" fontId="3" fillId="26" borderId="11" xfId="0" applyNumberFormat="1" applyFont="1" applyFill="1" applyBorder="1"/>
    <xf numFmtId="0" fontId="0" fillId="16" borderId="1" xfId="0" applyFill="1" applyBorder="1"/>
    <xf numFmtId="0" fontId="0" fillId="16" borderId="3" xfId="0" applyFill="1" applyBorder="1"/>
    <xf numFmtId="0" fontId="0" fillId="16" borderId="9" xfId="0" applyFill="1" applyBorder="1"/>
    <xf numFmtId="0" fontId="0" fillId="16" borderId="5" xfId="0" applyFill="1" applyBorder="1"/>
    <xf numFmtId="20" fontId="0" fillId="16" borderId="5" xfId="0" applyNumberFormat="1" applyFill="1" applyBorder="1"/>
    <xf numFmtId="20" fontId="0" fillId="16" borderId="1" xfId="0" applyNumberFormat="1" applyFill="1" applyBorder="1"/>
    <xf numFmtId="44" fontId="0" fillId="16" borderId="6" xfId="1" applyFont="1" applyFill="1" applyBorder="1"/>
    <xf numFmtId="44" fontId="0" fillId="16" borderId="4" xfId="1" applyFont="1" applyFill="1" applyBorder="1"/>
    <xf numFmtId="164" fontId="8" fillId="5" borderId="11" xfId="1" applyNumberFormat="1" applyFont="1" applyFill="1" applyBorder="1" applyAlignment="1"/>
    <xf numFmtId="44" fontId="8" fillId="3" borderId="12" xfId="1" applyFont="1" applyFill="1" applyBorder="1" applyAlignment="1">
      <alignment horizontal="center" vertical="center"/>
    </xf>
    <xf numFmtId="44" fontId="12" fillId="3" borderId="12" xfId="1" applyFont="1" applyFill="1" applyBorder="1" applyAlignment="1">
      <alignment horizontal="center" vertical="center"/>
    </xf>
    <xf numFmtId="44" fontId="8" fillId="2" borderId="12" xfId="1" applyFont="1" applyFill="1" applyBorder="1" applyAlignment="1">
      <alignment horizontal="center" vertical="center"/>
    </xf>
    <xf numFmtId="44" fontId="8" fillId="3" borderId="24" xfId="1" applyFont="1" applyFill="1" applyBorder="1" applyAlignment="1">
      <alignment horizontal="center" vertical="center"/>
    </xf>
    <xf numFmtId="44" fontId="8" fillId="3" borderId="45" xfId="1" applyFont="1" applyFill="1" applyBorder="1" applyAlignment="1">
      <alignment horizontal="center" vertical="center"/>
    </xf>
    <xf numFmtId="44" fontId="8" fillId="5" borderId="46" xfId="1" applyFont="1" applyFill="1" applyBorder="1" applyAlignment="1">
      <alignment vertical="center"/>
    </xf>
    <xf numFmtId="44" fontId="8" fillId="5" borderId="46" xfId="1" applyFont="1" applyFill="1" applyBorder="1" applyAlignment="1"/>
    <xf numFmtId="44" fontId="9" fillId="15" borderId="11" xfId="1" applyFont="1" applyFill="1" applyBorder="1" applyAlignment="1"/>
    <xf numFmtId="164" fontId="9" fillId="4" borderId="32" xfId="0" applyNumberFormat="1" applyFont="1" applyFill="1" applyBorder="1" applyAlignment="1">
      <alignment horizontal="center"/>
    </xf>
    <xf numFmtId="2" fontId="0" fillId="8" borderId="13" xfId="1" applyNumberFormat="1" applyFont="1" applyFill="1" applyBorder="1" applyAlignment="1">
      <alignment horizontal="center" vertical="center"/>
    </xf>
    <xf numFmtId="44" fontId="0" fillId="0" borderId="48" xfId="1" applyFont="1" applyBorder="1" applyAlignment="1">
      <alignment horizontal="center" vertical="center"/>
    </xf>
    <xf numFmtId="164" fontId="3" fillId="10" borderId="11" xfId="0" applyNumberFormat="1" applyFont="1" applyFill="1" applyBorder="1"/>
    <xf numFmtId="0" fontId="0" fillId="0" borderId="0" xfId="0" applyAlignment="1">
      <alignment vertical="top" wrapText="1"/>
    </xf>
    <xf numFmtId="14" fontId="0" fillId="0" borderId="0" xfId="0" applyNumberFormat="1" applyAlignment="1">
      <alignment vertical="top" wrapText="1"/>
    </xf>
    <xf numFmtId="20" fontId="0" fillId="18" borderId="5" xfId="0" applyNumberFormat="1" applyFill="1" applyBorder="1"/>
    <xf numFmtId="20" fontId="0" fillId="18" borderId="1" xfId="0" applyNumberFormat="1" applyFill="1" applyBorder="1"/>
    <xf numFmtId="0" fontId="0" fillId="18" borderId="1" xfId="0" applyFill="1" applyBorder="1"/>
    <xf numFmtId="44" fontId="0" fillId="18" borderId="6" xfId="1" applyFont="1" applyFill="1" applyBorder="1"/>
    <xf numFmtId="0" fontId="0" fillId="18" borderId="5" xfId="0" applyFill="1" applyBorder="1"/>
    <xf numFmtId="0" fontId="16" fillId="0" borderId="0" xfId="0" applyFont="1"/>
    <xf numFmtId="0" fontId="40" fillId="27" borderId="0" xfId="0" applyFont="1" applyFill="1"/>
    <xf numFmtId="44" fontId="40" fillId="27" borderId="0" xfId="1" applyFont="1" applyFill="1"/>
    <xf numFmtId="44" fontId="8" fillId="28" borderId="1" xfId="1" applyFont="1" applyFill="1" applyBorder="1" applyAlignment="1">
      <alignment vertical="center"/>
    </xf>
    <xf numFmtId="164" fontId="3" fillId="9" borderId="11" xfId="0" applyNumberFormat="1" applyFont="1" applyFill="1" applyBorder="1"/>
    <xf numFmtId="164" fontId="3" fillId="24" borderId="11" xfId="0" applyNumberFormat="1" applyFont="1" applyFill="1" applyBorder="1"/>
    <xf numFmtId="164" fontId="3" fillId="29" borderId="11" xfId="0" applyNumberFormat="1" applyFont="1" applyFill="1" applyBorder="1"/>
    <xf numFmtId="44" fontId="0" fillId="29" borderId="11" xfId="1" applyFont="1" applyFill="1" applyBorder="1" applyAlignment="1">
      <alignment horizontal="center" vertical="center"/>
    </xf>
    <xf numFmtId="44" fontId="0" fillId="30" borderId="11" xfId="1" applyFont="1" applyFill="1" applyBorder="1" applyAlignment="1">
      <alignment horizontal="center" vertical="center"/>
    </xf>
    <xf numFmtId="164" fontId="3" fillId="14" borderId="11" xfId="0" applyNumberFormat="1" applyFont="1" applyFill="1" applyBorder="1"/>
    <xf numFmtId="0" fontId="40" fillId="0" borderId="0" xfId="0" applyFont="1"/>
    <xf numFmtId="0" fontId="34" fillId="0" borderId="0" xfId="0" applyFont="1" applyAlignment="1">
      <alignment horizontal="center" wrapText="1"/>
    </xf>
    <xf numFmtId="44" fontId="34" fillId="0" borderId="0" xfId="1" applyFont="1" applyFill="1"/>
    <xf numFmtId="44" fontId="40" fillId="0" borderId="0" xfId="1" applyFont="1" applyFill="1"/>
    <xf numFmtId="44" fontId="34" fillId="0" borderId="0" xfId="1" applyFont="1" applyFill="1" applyAlignment="1">
      <alignment horizontal="center"/>
    </xf>
    <xf numFmtId="9" fontId="34" fillId="0" borderId="0" xfId="0" applyNumberFormat="1" applyFont="1"/>
    <xf numFmtId="164" fontId="4" fillId="13" borderId="11" xfId="0" applyNumberFormat="1" applyFont="1" applyFill="1" applyBorder="1"/>
    <xf numFmtId="0" fontId="19" fillId="9" borderId="13" xfId="0" applyFont="1" applyFill="1" applyBorder="1" applyAlignment="1">
      <alignment horizontal="center" vertical="center"/>
    </xf>
    <xf numFmtId="0" fontId="0" fillId="9" borderId="13" xfId="0" applyFill="1" applyBorder="1" applyAlignment="1">
      <alignment horizontal="center" vertical="center" wrapText="1"/>
    </xf>
    <xf numFmtId="44" fontId="0" fillId="9" borderId="13" xfId="1" applyFont="1" applyFill="1" applyBorder="1" applyAlignment="1">
      <alignment horizontal="center" vertical="center"/>
    </xf>
    <xf numFmtId="2" fontId="0" fillId="9" borderId="13" xfId="1" applyNumberFormat="1" applyFont="1" applyFill="1" applyBorder="1" applyAlignment="1">
      <alignment horizontal="center" vertical="center"/>
    </xf>
    <xf numFmtId="0" fontId="19" fillId="9" borderId="11" xfId="0" applyFont="1" applyFill="1" applyBorder="1" applyAlignment="1">
      <alignment horizontal="center" vertical="center"/>
    </xf>
    <xf numFmtId="0" fontId="0" fillId="9" borderId="11" xfId="0" applyFill="1" applyBorder="1" applyAlignment="1">
      <alignment horizontal="center" vertical="center" wrapText="1"/>
    </xf>
    <xf numFmtId="44" fontId="0" fillId="9" borderId="11" xfId="1" applyFont="1" applyFill="1" applyBorder="1" applyAlignment="1">
      <alignment horizontal="center" vertical="center"/>
    </xf>
    <xf numFmtId="2" fontId="0" fillId="9" borderId="11" xfId="1" applyNumberFormat="1" applyFont="1" applyFill="1" applyBorder="1" applyAlignment="1">
      <alignment horizontal="center" vertical="center"/>
    </xf>
    <xf numFmtId="14" fontId="0" fillId="9" borderId="13" xfId="0" applyNumberFormat="1" applyFill="1" applyBorder="1" applyAlignment="1">
      <alignment horizontal="center" vertical="center"/>
    </xf>
    <xf numFmtId="0" fontId="19" fillId="24" borderId="16" xfId="0" applyFont="1" applyFill="1" applyBorder="1" applyAlignment="1">
      <alignment horizontal="center" vertical="center"/>
    </xf>
    <xf numFmtId="0" fontId="0" fillId="24" borderId="16" xfId="0" applyFill="1" applyBorder="1" applyAlignment="1">
      <alignment horizontal="center" vertical="center" wrapText="1"/>
    </xf>
    <xf numFmtId="14" fontId="0" fillId="24" borderId="16" xfId="0" applyNumberFormat="1" applyFill="1" applyBorder="1" applyAlignment="1">
      <alignment horizontal="center" vertical="center"/>
    </xf>
    <xf numFmtId="44" fontId="0" fillId="24" borderId="16" xfId="1" applyFont="1" applyFill="1" applyBorder="1" applyAlignment="1">
      <alignment horizontal="center" vertical="center"/>
    </xf>
    <xf numFmtId="44" fontId="0" fillId="24" borderId="11" xfId="1" applyFont="1" applyFill="1" applyBorder="1" applyAlignment="1">
      <alignment horizontal="center" vertical="center"/>
    </xf>
    <xf numFmtId="2" fontId="0" fillId="24" borderId="16" xfId="1" applyNumberFormat="1" applyFont="1" applyFill="1" applyBorder="1" applyAlignment="1">
      <alignment horizontal="center" vertical="center"/>
    </xf>
    <xf numFmtId="0" fontId="19" fillId="24" borderId="11" xfId="0" applyFont="1" applyFill="1" applyBorder="1" applyAlignment="1">
      <alignment horizontal="center" vertical="center"/>
    </xf>
    <xf numFmtId="0" fontId="0" fillId="24" borderId="11" xfId="0" applyFill="1" applyBorder="1" applyAlignment="1">
      <alignment horizontal="center" vertical="center" wrapText="1"/>
    </xf>
    <xf numFmtId="14" fontId="0" fillId="24" borderId="11" xfId="0" applyNumberFormat="1" applyFill="1" applyBorder="1" applyAlignment="1">
      <alignment horizontal="center" vertical="center"/>
    </xf>
    <xf numFmtId="2" fontId="0" fillId="24" borderId="11" xfId="1" applyNumberFormat="1" applyFont="1" applyFill="1" applyBorder="1" applyAlignment="1">
      <alignment horizontal="center" vertical="center"/>
    </xf>
    <xf numFmtId="0" fontId="20" fillId="25" borderId="16" xfId="0" applyFont="1" applyFill="1" applyBorder="1" applyAlignment="1">
      <alignment horizontal="center" vertical="center"/>
    </xf>
    <xf numFmtId="0" fontId="0" fillId="25" borderId="16" xfId="0" applyFill="1" applyBorder="1" applyAlignment="1">
      <alignment horizontal="center" vertical="center" wrapText="1"/>
    </xf>
    <xf numFmtId="14" fontId="0" fillId="25" borderId="11" xfId="0" applyNumberFormat="1" applyFill="1" applyBorder="1" applyAlignment="1">
      <alignment horizontal="center" vertical="center"/>
    </xf>
    <xf numFmtId="44" fontId="0" fillId="25" borderId="16" xfId="1" applyFont="1" applyFill="1" applyBorder="1" applyAlignment="1">
      <alignment horizontal="center" vertical="center"/>
    </xf>
    <xf numFmtId="44" fontId="0" fillId="25" borderId="11" xfId="1" applyFont="1" applyFill="1" applyBorder="1" applyAlignment="1">
      <alignment horizontal="center" vertical="center"/>
    </xf>
    <xf numFmtId="2" fontId="0" fillId="25" borderId="16" xfId="1" applyNumberFormat="1" applyFont="1" applyFill="1" applyBorder="1" applyAlignment="1">
      <alignment horizontal="center" vertical="center"/>
    </xf>
    <xf numFmtId="0" fontId="19" fillId="25" borderId="11" xfId="0" applyFont="1" applyFill="1" applyBorder="1" applyAlignment="1">
      <alignment horizontal="center" vertical="center"/>
    </xf>
    <xf numFmtId="0" fontId="0" fillId="25" borderId="11" xfId="0" applyFill="1" applyBorder="1" applyAlignment="1">
      <alignment horizontal="center" vertical="center" wrapText="1"/>
    </xf>
    <xf numFmtId="2" fontId="0" fillId="25" borderId="11" xfId="1" applyNumberFormat="1" applyFont="1" applyFill="1" applyBorder="1" applyAlignment="1">
      <alignment horizontal="center" vertical="center"/>
    </xf>
    <xf numFmtId="14" fontId="0" fillId="25" borderId="16" xfId="0" applyNumberFormat="1" applyFill="1" applyBorder="1" applyAlignment="1">
      <alignment horizontal="center" vertical="center"/>
    </xf>
    <xf numFmtId="0" fontId="0" fillId="23" borderId="11" xfId="0" applyFill="1" applyBorder="1" applyAlignment="1">
      <alignment horizontal="left" vertical="center" wrapText="1"/>
    </xf>
    <xf numFmtId="0" fontId="0" fillId="23" borderId="11" xfId="0" applyFill="1" applyBorder="1" applyAlignment="1">
      <alignment horizontal="left" vertical="center"/>
    </xf>
    <xf numFmtId="44" fontId="0" fillId="23" borderId="11" xfId="1" applyFont="1" applyFill="1" applyBorder="1" applyAlignment="1">
      <alignment horizontal="left" vertical="center"/>
    </xf>
    <xf numFmtId="14" fontId="0" fillId="19" borderId="16" xfId="0" applyNumberFormat="1" applyFill="1" applyBorder="1" applyAlignment="1">
      <alignment horizontal="center" vertical="center"/>
    </xf>
    <xf numFmtId="0" fontId="19" fillId="9" borderId="21" xfId="0" applyFont="1" applyFill="1" applyBorder="1" applyAlignment="1">
      <alignment horizontal="center" vertical="center"/>
    </xf>
    <xf numFmtId="0" fontId="0" fillId="9" borderId="21" xfId="0" applyFill="1" applyBorder="1" applyAlignment="1">
      <alignment horizontal="center" vertical="center" wrapText="1"/>
    </xf>
    <xf numFmtId="14" fontId="0" fillId="9" borderId="21" xfId="0" applyNumberFormat="1" applyFill="1" applyBorder="1" applyAlignment="1">
      <alignment horizontal="center" vertical="center"/>
    </xf>
    <xf numFmtId="44" fontId="0" fillId="9" borderId="21" xfId="1" applyFont="1" applyFill="1" applyBorder="1" applyAlignment="1">
      <alignment horizontal="center" vertical="center"/>
    </xf>
    <xf numFmtId="2" fontId="0" fillId="9" borderId="21" xfId="1" applyNumberFormat="1" applyFont="1" applyFill="1" applyBorder="1" applyAlignment="1">
      <alignment horizontal="center" vertical="center"/>
    </xf>
    <xf numFmtId="0" fontId="19" fillId="24" borderId="21" xfId="0" applyFont="1" applyFill="1" applyBorder="1" applyAlignment="1">
      <alignment horizontal="center" vertical="center"/>
    </xf>
    <xf numFmtId="0" fontId="0" fillId="24" borderId="21" xfId="0" applyFill="1" applyBorder="1" applyAlignment="1">
      <alignment horizontal="center" vertical="center" wrapText="1"/>
    </xf>
    <xf numFmtId="14" fontId="0" fillId="24" borderId="21" xfId="0" applyNumberFormat="1" applyFill="1" applyBorder="1" applyAlignment="1">
      <alignment horizontal="center" vertical="center"/>
    </xf>
    <xf numFmtId="44" fontId="0" fillId="24" borderId="21" xfId="1" applyFont="1" applyFill="1" applyBorder="1" applyAlignment="1">
      <alignment horizontal="center" vertical="center"/>
    </xf>
    <xf numFmtId="2" fontId="0" fillId="24" borderId="21" xfId="1" applyNumberFormat="1" applyFont="1" applyFill="1" applyBorder="1" applyAlignment="1">
      <alignment horizontal="center" vertical="center"/>
    </xf>
    <xf numFmtId="2" fontId="41" fillId="8" borderId="11" xfId="1" applyNumberFormat="1" applyFont="1" applyFill="1" applyBorder="1" applyAlignment="1">
      <alignment horizontal="center" vertical="center"/>
    </xf>
    <xf numFmtId="0" fontId="19" fillId="29" borderId="11" xfId="0" applyFont="1" applyFill="1" applyBorder="1" applyAlignment="1">
      <alignment horizontal="center" vertical="center"/>
    </xf>
    <xf numFmtId="0" fontId="0" fillId="29" borderId="11" xfId="0" applyFill="1" applyBorder="1" applyAlignment="1">
      <alignment horizontal="center" vertical="center" wrapText="1"/>
    </xf>
    <xf numFmtId="2" fontId="0" fillId="29" borderId="11" xfId="1" applyNumberFormat="1" applyFont="1" applyFill="1" applyBorder="1" applyAlignment="1">
      <alignment horizontal="center" vertical="center"/>
    </xf>
    <xf numFmtId="0" fontId="0" fillId="0" borderId="1" xfId="0" applyBorder="1" applyAlignment="1">
      <alignment horizontal="center"/>
    </xf>
    <xf numFmtId="14" fontId="0" fillId="31" borderId="16" xfId="0" applyNumberFormat="1" applyFill="1" applyBorder="1" applyAlignment="1">
      <alignment horizontal="center" vertical="center"/>
    </xf>
    <xf numFmtId="44" fontId="0" fillId="31" borderId="16" xfId="1" applyFont="1" applyFill="1" applyBorder="1" applyAlignment="1">
      <alignment horizontal="center" vertical="center"/>
    </xf>
    <xf numFmtId="0" fontId="19" fillId="31" borderId="11" xfId="0" applyFont="1" applyFill="1" applyBorder="1" applyAlignment="1">
      <alignment horizontal="center" vertical="center"/>
    </xf>
    <xf numFmtId="0" fontId="0" fillId="31" borderId="11" xfId="0" applyFill="1" applyBorder="1" applyAlignment="1">
      <alignment horizontal="center" vertical="center" wrapText="1"/>
    </xf>
    <xf numFmtId="14" fontId="0" fillId="31" borderId="11" xfId="0" applyNumberFormat="1" applyFill="1" applyBorder="1" applyAlignment="1">
      <alignment horizontal="center" vertical="center"/>
    </xf>
    <xf numFmtId="44" fontId="0" fillId="31" borderId="11" xfId="1" applyFont="1" applyFill="1" applyBorder="1" applyAlignment="1">
      <alignment horizontal="center" vertical="center"/>
    </xf>
    <xf numFmtId="2" fontId="0" fillId="31" borderId="11" xfId="1" applyNumberFormat="1" applyFont="1" applyFill="1" applyBorder="1" applyAlignment="1">
      <alignment horizontal="center" vertical="center"/>
    </xf>
    <xf numFmtId="0" fontId="0" fillId="31" borderId="11" xfId="0" applyFill="1" applyBorder="1" applyAlignment="1">
      <alignment horizontal="center" vertical="center"/>
    </xf>
    <xf numFmtId="0" fontId="19" fillId="14" borderId="16" xfId="0" applyFont="1" applyFill="1" applyBorder="1" applyAlignment="1">
      <alignment horizontal="center" vertical="center"/>
    </xf>
    <xf numFmtId="0" fontId="0" fillId="14" borderId="16" xfId="0" applyFill="1" applyBorder="1" applyAlignment="1">
      <alignment horizontal="center" vertical="center" wrapText="1"/>
    </xf>
    <xf numFmtId="14" fontId="0" fillId="14" borderId="16" xfId="0" applyNumberFormat="1" applyFill="1" applyBorder="1" applyAlignment="1">
      <alignment horizontal="center" vertical="center"/>
    </xf>
    <xf numFmtId="44" fontId="0" fillId="14" borderId="16" xfId="1" applyFont="1" applyFill="1" applyBorder="1" applyAlignment="1">
      <alignment horizontal="center" vertical="center"/>
    </xf>
    <xf numFmtId="2" fontId="0" fillId="14" borderId="16" xfId="1" applyNumberFormat="1" applyFont="1" applyFill="1" applyBorder="1" applyAlignment="1">
      <alignment horizontal="center" vertical="center"/>
    </xf>
    <xf numFmtId="0" fontId="19" fillId="14" borderId="11" xfId="0" applyFont="1" applyFill="1" applyBorder="1" applyAlignment="1">
      <alignment horizontal="center" vertical="center"/>
    </xf>
    <xf numFmtId="0" fontId="0" fillId="14" borderId="11" xfId="0" applyFill="1" applyBorder="1" applyAlignment="1">
      <alignment horizontal="center" vertical="center" wrapText="1"/>
    </xf>
    <xf numFmtId="14" fontId="0" fillId="14" borderId="11" xfId="0" applyNumberFormat="1" applyFill="1" applyBorder="1" applyAlignment="1">
      <alignment horizontal="center" vertical="center"/>
    </xf>
    <xf numFmtId="44" fontId="0" fillId="14" borderId="11" xfId="1" applyFont="1" applyFill="1" applyBorder="1" applyAlignment="1">
      <alignment horizontal="center" vertical="center"/>
    </xf>
    <xf numFmtId="2" fontId="0" fillId="14" borderId="11" xfId="1" applyNumberFormat="1" applyFont="1" applyFill="1" applyBorder="1" applyAlignment="1">
      <alignment horizontal="center" vertical="center"/>
    </xf>
    <xf numFmtId="0" fontId="0" fillId="14" borderId="16" xfId="0" applyFill="1" applyBorder="1" applyAlignment="1">
      <alignment horizontal="center" vertical="center"/>
    </xf>
    <xf numFmtId="164" fontId="8" fillId="5" borderId="11" xfId="1" applyNumberFormat="1" applyFont="1" applyFill="1" applyBorder="1" applyAlignment="1">
      <alignment horizontal="center"/>
    </xf>
    <xf numFmtId="14" fontId="0" fillId="0" borderId="1" xfId="0" applyNumberFormat="1" applyBorder="1"/>
    <xf numFmtId="20" fontId="0" fillId="0" borderId="5" xfId="0" applyNumberFormat="1" applyBorder="1"/>
    <xf numFmtId="20" fontId="0" fillId="0" borderId="1" xfId="0" applyNumberFormat="1" applyBorder="1"/>
    <xf numFmtId="44" fontId="0" fillId="0" borderId="6" xfId="1" applyFont="1" applyFill="1" applyBorder="1"/>
    <xf numFmtId="0" fontId="0" fillId="0" borderId="3" xfId="0" applyBorder="1"/>
    <xf numFmtId="0" fontId="0" fillId="0" borderId="9" xfId="0" applyBorder="1"/>
    <xf numFmtId="0" fontId="0" fillId="0" borderId="4" xfId="0" applyBorder="1"/>
    <xf numFmtId="44" fontId="0" fillId="0" borderId="5" xfId="1" applyFont="1" applyFill="1" applyBorder="1"/>
    <xf numFmtId="44" fontId="0" fillId="0" borderId="0" xfId="1" applyFont="1" applyFill="1"/>
    <xf numFmtId="1" fontId="16" fillId="0" borderId="0" xfId="0" applyNumberFormat="1" applyFont="1" applyAlignment="1">
      <alignment horizontal="center"/>
    </xf>
    <xf numFmtId="0" fontId="25" fillId="0" borderId="9" xfId="0" applyFont="1" applyBorder="1" applyAlignment="1">
      <alignment horizontal="center" vertical="center" textRotation="255"/>
    </xf>
    <xf numFmtId="0" fontId="25" fillId="0" borderId="1" xfId="0" applyFont="1" applyBorder="1" applyAlignment="1">
      <alignment horizontal="center" vertical="center" textRotation="255"/>
    </xf>
    <xf numFmtId="1" fontId="16" fillId="0" borderId="1" xfId="0" applyNumberFormat="1" applyFont="1" applyBorder="1" applyAlignment="1">
      <alignment horizontal="center"/>
    </xf>
    <xf numFmtId="14" fontId="0" fillId="9" borderId="1" xfId="0" applyNumberFormat="1" applyFill="1" applyBorder="1"/>
    <xf numFmtId="1" fontId="16" fillId="9" borderId="1" xfId="0" applyNumberFormat="1" applyFont="1" applyFill="1" applyBorder="1" applyAlignment="1">
      <alignment horizontal="center"/>
    </xf>
    <xf numFmtId="0" fontId="25" fillId="0" borderId="10" xfId="0" applyFont="1" applyBorder="1" applyAlignment="1">
      <alignment horizontal="center" vertical="center" textRotation="255"/>
    </xf>
    <xf numFmtId="14" fontId="0" fillId="9" borderId="10" xfId="0" applyNumberFormat="1" applyFill="1" applyBorder="1"/>
    <xf numFmtId="1" fontId="16" fillId="9" borderId="10" xfId="0" applyNumberFormat="1" applyFont="1" applyFill="1" applyBorder="1" applyAlignment="1">
      <alignment horizontal="center"/>
    </xf>
    <xf numFmtId="0" fontId="25" fillId="0" borderId="5" xfId="0" applyFont="1" applyBorder="1" applyAlignment="1">
      <alignment horizontal="center" vertical="center" textRotation="255"/>
    </xf>
    <xf numFmtId="14" fontId="0" fillId="15" borderId="9" xfId="0" applyNumberFormat="1" applyFill="1" applyBorder="1"/>
    <xf numFmtId="0" fontId="0" fillId="15" borderId="9" xfId="0" applyFill="1" applyBorder="1"/>
    <xf numFmtId="20" fontId="0" fillId="15" borderId="3" xfId="0" applyNumberFormat="1" applyFill="1" applyBorder="1"/>
    <xf numFmtId="20" fontId="0" fillId="15" borderId="9" xfId="0" applyNumberFormat="1" applyFill="1" applyBorder="1"/>
    <xf numFmtId="44" fontId="0" fillId="15" borderId="4" xfId="1" applyFont="1" applyFill="1" applyBorder="1"/>
    <xf numFmtId="14" fontId="0" fillId="15" borderId="1" xfId="0" applyNumberFormat="1" applyFill="1" applyBorder="1"/>
    <xf numFmtId="1" fontId="16" fillId="15" borderId="1" xfId="0" applyNumberFormat="1" applyFont="1" applyFill="1" applyBorder="1" applyAlignment="1">
      <alignment horizontal="center"/>
    </xf>
    <xf numFmtId="14" fontId="0" fillId="15" borderId="10" xfId="0" applyNumberFormat="1" applyFill="1" applyBorder="1"/>
    <xf numFmtId="0" fontId="25" fillId="11" borderId="9" xfId="0" applyFont="1" applyFill="1" applyBorder="1" applyAlignment="1">
      <alignment horizontal="center" vertical="center" textRotation="255"/>
    </xf>
    <xf numFmtId="14" fontId="0" fillId="11" borderId="9" xfId="0" applyNumberFormat="1" applyFill="1" applyBorder="1"/>
    <xf numFmtId="1" fontId="16" fillId="11" borderId="9" xfId="0" applyNumberFormat="1" applyFont="1" applyFill="1" applyBorder="1" applyAlignment="1">
      <alignment horizontal="center"/>
    </xf>
    <xf numFmtId="0" fontId="25" fillId="11" borderId="1" xfId="0" applyFont="1" applyFill="1" applyBorder="1" applyAlignment="1">
      <alignment horizontal="center" vertical="center" textRotation="255"/>
    </xf>
    <xf numFmtId="14" fontId="0" fillId="11" borderId="1" xfId="0" applyNumberFormat="1" applyFill="1" applyBorder="1"/>
    <xf numFmtId="1" fontId="16" fillId="11" borderId="1" xfId="0" applyNumberFormat="1" applyFont="1" applyFill="1" applyBorder="1" applyAlignment="1">
      <alignment horizontal="center"/>
    </xf>
    <xf numFmtId="20" fontId="0" fillId="32" borderId="5" xfId="0" applyNumberFormat="1" applyFill="1" applyBorder="1"/>
    <xf numFmtId="20" fontId="0" fillId="32" borderId="1" xfId="0" applyNumberFormat="1" applyFill="1" applyBorder="1"/>
    <xf numFmtId="0" fontId="0" fillId="32" borderId="1" xfId="0" applyFill="1" applyBorder="1"/>
    <xf numFmtId="44" fontId="0" fillId="32" borderId="6" xfId="1" applyFont="1" applyFill="1" applyBorder="1"/>
    <xf numFmtId="0" fontId="0" fillId="32" borderId="5" xfId="0" applyFill="1" applyBorder="1"/>
    <xf numFmtId="0" fontId="25" fillId="32" borderId="9" xfId="0" applyFont="1" applyFill="1" applyBorder="1" applyAlignment="1">
      <alignment horizontal="center" vertical="center" textRotation="255"/>
    </xf>
    <xf numFmtId="14" fontId="0" fillId="32" borderId="9" xfId="0" applyNumberFormat="1" applyFill="1" applyBorder="1"/>
    <xf numFmtId="0" fontId="0" fillId="32" borderId="9" xfId="0" applyFill="1" applyBorder="1"/>
    <xf numFmtId="20" fontId="0" fillId="32" borderId="3" xfId="0" applyNumberFormat="1" applyFill="1" applyBorder="1"/>
    <xf numFmtId="20" fontId="0" fillId="32" borderId="9" xfId="0" applyNumberFormat="1" applyFill="1" applyBorder="1"/>
    <xf numFmtId="44" fontId="0" fillId="32" borderId="4" xfId="1" applyFont="1" applyFill="1" applyBorder="1"/>
    <xf numFmtId="0" fontId="25" fillId="32" borderId="1" xfId="0" applyFont="1" applyFill="1" applyBorder="1" applyAlignment="1">
      <alignment horizontal="center" vertical="center" textRotation="255"/>
    </xf>
    <xf numFmtId="14" fontId="0" fillId="32" borderId="1" xfId="0" applyNumberFormat="1" applyFill="1" applyBorder="1"/>
    <xf numFmtId="14" fontId="0" fillId="12" borderId="1" xfId="0" applyNumberFormat="1" applyFill="1" applyBorder="1"/>
    <xf numFmtId="1" fontId="16" fillId="12" borderId="1" xfId="0" applyNumberFormat="1" applyFont="1" applyFill="1" applyBorder="1" applyAlignment="1">
      <alignment horizontal="center"/>
    </xf>
    <xf numFmtId="14" fontId="0" fillId="12" borderId="10" xfId="0" applyNumberFormat="1" applyFill="1" applyBorder="1"/>
    <xf numFmtId="0" fontId="0" fillId="12" borderId="10" xfId="0" applyFill="1" applyBorder="1"/>
    <xf numFmtId="20" fontId="0" fillId="12" borderId="7" xfId="0" applyNumberFormat="1" applyFill="1" applyBorder="1"/>
    <xf numFmtId="20" fontId="0" fillId="12" borderId="10" xfId="0" applyNumberFormat="1" applyFill="1" applyBorder="1"/>
    <xf numFmtId="44" fontId="0" fillId="12" borderId="8" xfId="1" applyFont="1" applyFill="1" applyBorder="1"/>
    <xf numFmtId="0" fontId="25" fillId="15" borderId="0" xfId="0" applyFont="1" applyFill="1" applyAlignment="1">
      <alignment horizontal="center" vertical="center" textRotation="255"/>
    </xf>
    <xf numFmtId="0" fontId="25" fillId="12" borderId="0" xfId="0" applyFont="1" applyFill="1" applyAlignment="1">
      <alignment horizontal="center" vertical="center" textRotation="255"/>
    </xf>
    <xf numFmtId="0" fontId="25" fillId="18" borderId="0" xfId="0" applyFont="1" applyFill="1" applyAlignment="1">
      <alignment horizontal="center" vertical="center" textRotation="255"/>
    </xf>
    <xf numFmtId="14" fontId="0" fillId="18" borderId="0" xfId="0" applyNumberFormat="1" applyFill="1"/>
    <xf numFmtId="0" fontId="0" fillId="18" borderId="0" xfId="0" applyFill="1"/>
    <xf numFmtId="14" fontId="0" fillId="33" borderId="9" xfId="0" applyNumberFormat="1" applyFill="1" applyBorder="1"/>
    <xf numFmtId="0" fontId="0" fillId="33" borderId="9" xfId="0" applyFill="1" applyBorder="1"/>
    <xf numFmtId="0" fontId="0" fillId="33" borderId="3" xfId="0" applyFill="1" applyBorder="1"/>
    <xf numFmtId="44" fontId="0" fillId="33" borderId="4" xfId="1" applyFont="1" applyFill="1" applyBorder="1"/>
    <xf numFmtId="14" fontId="0" fillId="33" borderId="1" xfId="0" applyNumberFormat="1" applyFill="1" applyBorder="1"/>
    <xf numFmtId="0" fontId="0" fillId="33" borderId="1" xfId="0" applyFill="1" applyBorder="1"/>
    <xf numFmtId="1" fontId="16" fillId="33" borderId="1" xfId="0" applyNumberFormat="1" applyFont="1" applyFill="1" applyBorder="1" applyAlignment="1">
      <alignment horizontal="center"/>
    </xf>
    <xf numFmtId="20" fontId="0" fillId="33" borderId="5" xfId="0" applyNumberFormat="1" applyFill="1" applyBorder="1"/>
    <xf numFmtId="20" fontId="0" fillId="33" borderId="1" xfId="0" applyNumberFormat="1" applyFill="1" applyBorder="1"/>
    <xf numFmtId="44" fontId="0" fillId="33" borderId="6" xfId="1" applyFont="1" applyFill="1" applyBorder="1"/>
    <xf numFmtId="0" fontId="0" fillId="33" borderId="5" xfId="0" applyFill="1" applyBorder="1"/>
    <xf numFmtId="14" fontId="0" fillId="33" borderId="10" xfId="0" applyNumberFormat="1" applyFill="1" applyBorder="1"/>
    <xf numFmtId="0" fontId="0" fillId="33" borderId="10" xfId="0" applyFill="1" applyBorder="1"/>
    <xf numFmtId="0" fontId="0" fillId="33" borderId="7" xfId="0" applyFill="1" applyBorder="1"/>
    <xf numFmtId="44" fontId="0" fillId="33" borderId="8" xfId="1" applyFont="1" applyFill="1" applyBorder="1"/>
    <xf numFmtId="0" fontId="25" fillId="16" borderId="9" xfId="0" applyFont="1" applyFill="1" applyBorder="1" applyAlignment="1">
      <alignment horizontal="center" vertical="center" textRotation="255"/>
    </xf>
    <xf numFmtId="14" fontId="0" fillId="16" borderId="9" xfId="0" applyNumberFormat="1" applyFill="1" applyBorder="1"/>
    <xf numFmtId="1" fontId="16" fillId="16" borderId="9" xfId="0" applyNumberFormat="1" applyFont="1" applyFill="1" applyBorder="1" applyAlignment="1">
      <alignment horizontal="center"/>
    </xf>
    <xf numFmtId="0" fontId="25" fillId="16" borderId="1" xfId="0" applyFont="1" applyFill="1" applyBorder="1" applyAlignment="1">
      <alignment horizontal="center" vertical="center" textRotation="255"/>
    </xf>
    <xf numFmtId="14" fontId="0" fillId="16" borderId="1" xfId="0" applyNumberFormat="1" applyFill="1" applyBorder="1"/>
    <xf numFmtId="1" fontId="16" fillId="16" borderId="1" xfId="0" applyNumberFormat="1" applyFont="1" applyFill="1" applyBorder="1" applyAlignment="1">
      <alignment horizontal="center"/>
    </xf>
    <xf numFmtId="0" fontId="25" fillId="16" borderId="10" xfId="0" applyFont="1" applyFill="1" applyBorder="1" applyAlignment="1">
      <alignment horizontal="center" vertical="center" textRotation="255"/>
    </xf>
    <xf numFmtId="14" fontId="0" fillId="16" borderId="10" xfId="0" applyNumberFormat="1" applyFill="1" applyBorder="1"/>
    <xf numFmtId="0" fontId="0" fillId="16" borderId="10" xfId="0" applyFill="1" applyBorder="1"/>
    <xf numFmtId="20" fontId="0" fillId="16" borderId="7" xfId="0" applyNumberFormat="1" applyFill="1" applyBorder="1"/>
    <xf numFmtId="20" fontId="0" fillId="16" borderId="10" xfId="0" applyNumberFormat="1" applyFill="1" applyBorder="1"/>
    <xf numFmtId="44" fontId="0" fillId="16" borderId="8" xfId="1" applyFont="1" applyFill="1" applyBorder="1"/>
    <xf numFmtId="44" fontId="25" fillId="0" borderId="5" xfId="1" applyFont="1" applyFill="1" applyBorder="1" applyAlignment="1">
      <alignment horizontal="center" vertical="center" textRotation="255"/>
    </xf>
    <xf numFmtId="44" fontId="25" fillId="0" borderId="1" xfId="1" applyFont="1" applyFill="1" applyBorder="1" applyAlignment="1">
      <alignment horizontal="center" vertical="center" textRotation="255"/>
    </xf>
    <xf numFmtId="44" fontId="16" fillId="0" borderId="1" xfId="1" applyFont="1" applyFill="1" applyBorder="1" applyAlignment="1">
      <alignment horizontal="center"/>
    </xf>
    <xf numFmtId="0" fontId="1" fillId="34" borderId="0" xfId="4"/>
    <xf numFmtId="44" fontId="1" fillId="34" borderId="0" xfId="4" applyNumberFormat="1"/>
    <xf numFmtId="0" fontId="1" fillId="34" borderId="0" xfId="4" applyAlignment="1">
      <alignment horizontal="center"/>
    </xf>
    <xf numFmtId="44" fontId="16" fillId="34" borderId="0" xfId="4" applyNumberFormat="1" applyFont="1"/>
    <xf numFmtId="0" fontId="16" fillId="34" borderId="0" xfId="4" applyFont="1" applyAlignment="1">
      <alignment horizontal="center"/>
    </xf>
    <xf numFmtId="0" fontId="16" fillId="34" borderId="0" xfId="4" applyFont="1"/>
    <xf numFmtId="0" fontId="25" fillId="12" borderId="1" xfId="0" applyFont="1" applyFill="1" applyBorder="1" applyAlignment="1">
      <alignment horizontal="center" vertical="center" textRotation="255"/>
    </xf>
    <xf numFmtId="0" fontId="25" fillId="12" borderId="10" xfId="0" applyFont="1" applyFill="1" applyBorder="1" applyAlignment="1">
      <alignment horizontal="center" vertical="center" textRotation="255"/>
    </xf>
    <xf numFmtId="14" fontId="0" fillId="35" borderId="1" xfId="0" applyNumberFormat="1" applyFill="1" applyBorder="1"/>
    <xf numFmtId="0" fontId="0" fillId="35" borderId="1" xfId="0" applyFill="1" applyBorder="1"/>
    <xf numFmtId="1" fontId="16" fillId="35" borderId="1" xfId="0" applyNumberFormat="1" applyFont="1" applyFill="1" applyBorder="1" applyAlignment="1">
      <alignment horizontal="center"/>
    </xf>
    <xf numFmtId="0" fontId="0" fillId="35" borderId="5" xfId="0" applyFill="1" applyBorder="1"/>
    <xf numFmtId="44" fontId="0" fillId="35" borderId="6" xfId="1" applyFont="1" applyFill="1" applyBorder="1"/>
    <xf numFmtId="20" fontId="0" fillId="35" borderId="5" xfId="0" applyNumberFormat="1" applyFill="1" applyBorder="1"/>
    <xf numFmtId="20" fontId="0" fillId="35" borderId="1" xfId="0" applyNumberFormat="1" applyFill="1" applyBorder="1"/>
    <xf numFmtId="14" fontId="0" fillId="35" borderId="10" xfId="0" applyNumberFormat="1" applyFill="1" applyBorder="1"/>
    <xf numFmtId="0" fontId="0" fillId="35" borderId="10" xfId="0" applyFill="1" applyBorder="1"/>
    <xf numFmtId="1" fontId="16" fillId="35" borderId="10" xfId="0" applyNumberFormat="1" applyFont="1" applyFill="1" applyBorder="1" applyAlignment="1">
      <alignment horizontal="center"/>
    </xf>
    <xf numFmtId="20" fontId="0" fillId="35" borderId="7" xfId="0" applyNumberFormat="1" applyFill="1" applyBorder="1"/>
    <xf numFmtId="20" fontId="0" fillId="35" borderId="10" xfId="0" applyNumberFormat="1" applyFill="1" applyBorder="1"/>
    <xf numFmtId="44" fontId="0" fillId="35" borderId="8" xfId="1" applyFont="1" applyFill="1" applyBorder="1"/>
    <xf numFmtId="0" fontId="25" fillId="35" borderId="1" xfId="0" applyFont="1" applyFill="1" applyBorder="1" applyAlignment="1">
      <alignment horizontal="center" vertical="center" textRotation="255"/>
    </xf>
    <xf numFmtId="0" fontId="25" fillId="35" borderId="10" xfId="0" applyFont="1" applyFill="1" applyBorder="1" applyAlignment="1">
      <alignment horizontal="center" vertical="center" textRotation="255"/>
    </xf>
    <xf numFmtId="0" fontId="25" fillId="9" borderId="1" xfId="0" applyFont="1" applyFill="1" applyBorder="1" applyAlignment="1">
      <alignment vertical="center" textRotation="255"/>
    </xf>
    <xf numFmtId="0" fontId="25" fillId="36" borderId="5" xfId="0" applyFont="1" applyFill="1" applyBorder="1" applyAlignment="1">
      <alignment vertical="center" textRotation="255"/>
    </xf>
    <xf numFmtId="0" fontId="25" fillId="36" borderId="1" xfId="0" applyFont="1" applyFill="1" applyBorder="1" applyAlignment="1">
      <alignment vertical="center" textRotation="255"/>
    </xf>
    <xf numFmtId="0" fontId="25" fillId="36" borderId="5" xfId="0" applyFont="1" applyFill="1" applyBorder="1" applyAlignment="1">
      <alignment vertical="center"/>
    </xf>
    <xf numFmtId="0" fontId="25" fillId="36" borderId="0" xfId="0" applyFont="1" applyFill="1" applyAlignment="1">
      <alignment horizontal="left" vertical="center"/>
    </xf>
    <xf numFmtId="0" fontId="0" fillId="36" borderId="0" xfId="0" applyFill="1" applyAlignment="1">
      <alignment horizontal="left"/>
    </xf>
    <xf numFmtId="20" fontId="0" fillId="36" borderId="1" xfId="0" applyNumberFormat="1" applyFill="1" applyBorder="1" applyAlignment="1">
      <alignment horizontal="left"/>
    </xf>
    <xf numFmtId="0" fontId="0" fillId="36" borderId="1" xfId="0" applyFill="1" applyBorder="1" applyAlignment="1">
      <alignment horizontal="left"/>
    </xf>
    <xf numFmtId="44" fontId="0" fillId="36" borderId="6" xfId="1" applyFont="1" applyFill="1" applyBorder="1" applyAlignment="1">
      <alignment horizontal="left"/>
    </xf>
    <xf numFmtId="8" fontId="0" fillId="0" borderId="0" xfId="0" applyNumberFormat="1"/>
    <xf numFmtId="8" fontId="0" fillId="0" borderId="0" xfId="1" applyNumberFormat="1" applyFont="1"/>
    <xf numFmtId="44" fontId="0" fillId="9" borderId="1" xfId="1" applyFont="1" applyFill="1" applyBorder="1"/>
    <xf numFmtId="14" fontId="0" fillId="0" borderId="0" xfId="0" applyNumberFormat="1" applyAlignment="1">
      <alignment horizontal="center" vertical="center"/>
    </xf>
    <xf numFmtId="0" fontId="0" fillId="8" borderId="5" xfId="0" applyFill="1" applyBorder="1" applyAlignment="1">
      <alignment horizontal="center" vertical="center"/>
    </xf>
    <xf numFmtId="0" fontId="0" fillId="8" borderId="6" xfId="0" applyFill="1" applyBorder="1" applyAlignment="1">
      <alignment horizontal="center" vertical="center"/>
    </xf>
    <xf numFmtId="0" fontId="0" fillId="9" borderId="5" xfId="0" applyFill="1" applyBorder="1" applyAlignment="1">
      <alignment horizontal="center" vertical="center"/>
    </xf>
    <xf numFmtId="0" fontId="0" fillId="9" borderId="6" xfId="0" applyFill="1" applyBorder="1" applyAlignment="1">
      <alignment horizontal="center" vertical="center"/>
    </xf>
    <xf numFmtId="44" fontId="0" fillId="0" borderId="0" xfId="1" applyFont="1" applyAlignment="1">
      <alignment vertical="center"/>
    </xf>
    <xf numFmtId="14" fontId="0" fillId="24" borderId="0" xfId="0" applyNumberFormat="1" applyFill="1" applyAlignment="1">
      <alignment horizontal="center" vertical="center"/>
    </xf>
    <xf numFmtId="0" fontId="0" fillId="24" borderId="0" xfId="0" applyFill="1" applyAlignment="1">
      <alignment horizontal="center" vertical="center"/>
    </xf>
    <xf numFmtId="0" fontId="16" fillId="0" borderId="0" xfId="0" applyFont="1" applyAlignment="1">
      <alignment horizontal="center" vertical="center"/>
    </xf>
    <xf numFmtId="0" fontId="0" fillId="0" borderId="0" xfId="0" applyAlignment="1">
      <alignment horizontal="center"/>
    </xf>
    <xf numFmtId="1" fontId="16" fillId="18" borderId="1" xfId="0" applyNumberFormat="1" applyFont="1" applyFill="1" applyBorder="1" applyAlignment="1">
      <alignment horizontal="center"/>
    </xf>
    <xf numFmtId="0" fontId="25" fillId="9" borderId="10" xfId="0" applyFont="1" applyFill="1" applyBorder="1" applyAlignment="1">
      <alignment vertical="center" textRotation="255"/>
    </xf>
    <xf numFmtId="44" fontId="0" fillId="9" borderId="10" xfId="1" applyFont="1" applyFill="1" applyBorder="1"/>
    <xf numFmtId="0" fontId="25" fillId="9" borderId="9" xfId="0" applyFont="1" applyFill="1" applyBorder="1" applyAlignment="1">
      <alignment vertical="center" textRotation="255"/>
    </xf>
    <xf numFmtId="14" fontId="0" fillId="9" borderId="9" xfId="0" applyNumberFormat="1" applyFill="1" applyBorder="1"/>
    <xf numFmtId="0" fontId="0" fillId="9" borderId="9" xfId="0" applyFill="1" applyBorder="1"/>
    <xf numFmtId="1" fontId="16" fillId="9" borderId="9" xfId="0" applyNumberFormat="1" applyFont="1" applyFill="1" applyBorder="1" applyAlignment="1">
      <alignment horizontal="center"/>
    </xf>
    <xf numFmtId="44" fontId="0" fillId="9" borderId="9" xfId="1" applyFont="1" applyFill="1" applyBorder="1"/>
    <xf numFmtId="44" fontId="3" fillId="18" borderId="11" xfId="1" applyFont="1" applyFill="1" applyBorder="1" applyAlignment="1">
      <alignment horizontal="center" vertical="center"/>
    </xf>
    <xf numFmtId="0" fontId="0" fillId="8" borderId="1" xfId="0" applyFill="1" applyBorder="1" applyAlignment="1">
      <alignment horizontal="center" vertical="center"/>
    </xf>
    <xf numFmtId="0" fontId="0" fillId="9" borderId="1" xfId="0" applyFill="1" applyBorder="1" applyAlignment="1">
      <alignment horizontal="center" vertical="center"/>
    </xf>
    <xf numFmtId="0" fontId="0" fillId="24" borderId="1" xfId="0" applyFill="1" applyBorder="1" applyAlignment="1">
      <alignment horizontal="center"/>
    </xf>
    <xf numFmtId="44" fontId="3" fillId="15" borderId="11" xfId="1" applyFont="1" applyFill="1" applyBorder="1" applyAlignment="1">
      <alignment horizontal="center" vertical="center"/>
    </xf>
    <xf numFmtId="0" fontId="0" fillId="0" borderId="1" xfId="0" applyBorder="1" applyAlignment="1">
      <alignment vertical="top" wrapText="1"/>
    </xf>
    <xf numFmtId="0" fontId="0" fillId="15" borderId="0" xfId="0" quotePrefix="1" applyFill="1"/>
    <xf numFmtId="0" fontId="0" fillId="15" borderId="0" xfId="0" applyFill="1" applyAlignment="1">
      <alignment vertical="top" wrapText="1"/>
    </xf>
    <xf numFmtId="44" fontId="3" fillId="12" borderId="11" xfId="1" applyFont="1" applyFill="1" applyBorder="1" applyAlignment="1">
      <alignment horizontal="center" vertical="center"/>
    </xf>
    <xf numFmtId="44" fontId="0" fillId="16" borderId="48" xfId="1" applyFont="1" applyFill="1" applyBorder="1" applyAlignment="1">
      <alignment horizontal="center" vertical="center"/>
    </xf>
    <xf numFmtId="0" fontId="0" fillId="23" borderId="11" xfId="0" applyFill="1" applyBorder="1" applyAlignment="1">
      <alignment horizontal="center" vertical="center"/>
    </xf>
    <xf numFmtId="44" fontId="16" fillId="34" borderId="0" xfId="1" applyFont="1" applyFill="1"/>
    <xf numFmtId="164" fontId="3" fillId="8" borderId="11" xfId="0" applyNumberFormat="1" applyFont="1" applyFill="1" applyBorder="1"/>
    <xf numFmtId="0" fontId="25" fillId="16" borderId="0" xfId="0" applyFont="1" applyFill="1" applyAlignment="1">
      <alignment horizontal="center" vertical="center" textRotation="255"/>
    </xf>
    <xf numFmtId="14" fontId="0" fillId="16" borderId="0" xfId="0" applyNumberFormat="1" applyFill="1"/>
    <xf numFmtId="0" fontId="0" fillId="16" borderId="0" xfId="0" applyFill="1"/>
    <xf numFmtId="2" fontId="0" fillId="8" borderId="51" xfId="1" applyNumberFormat="1" applyFont="1" applyFill="1" applyBorder="1" applyAlignment="1">
      <alignment horizontal="center" vertical="center"/>
    </xf>
    <xf numFmtId="2" fontId="0" fillId="8" borderId="14" xfId="1" applyNumberFormat="1" applyFont="1" applyFill="1" applyBorder="1" applyAlignment="1">
      <alignment horizontal="center" vertical="center"/>
    </xf>
    <xf numFmtId="2" fontId="0" fillId="8" borderId="52" xfId="1" applyNumberFormat="1" applyFont="1" applyFill="1" applyBorder="1" applyAlignment="1">
      <alignment horizontal="center" vertical="center"/>
    </xf>
    <xf numFmtId="0" fontId="19" fillId="19" borderId="13" xfId="0" applyFont="1" applyFill="1" applyBorder="1" applyAlignment="1">
      <alignment horizontal="center" vertical="center"/>
    </xf>
    <xf numFmtId="0" fontId="0" fillId="19" borderId="13" xfId="0" applyFill="1" applyBorder="1" applyAlignment="1">
      <alignment horizontal="center" vertical="center" wrapText="1"/>
    </xf>
    <xf numFmtId="14" fontId="0" fillId="19" borderId="13" xfId="0" applyNumberFormat="1" applyFill="1" applyBorder="1" applyAlignment="1">
      <alignment horizontal="center" vertical="center"/>
    </xf>
    <xf numFmtId="44" fontId="0" fillId="19" borderId="13" xfId="1" applyFont="1" applyFill="1" applyBorder="1" applyAlignment="1">
      <alignment horizontal="center" vertical="center"/>
    </xf>
    <xf numFmtId="2" fontId="0" fillId="19" borderId="13" xfId="1" applyNumberFormat="1" applyFont="1" applyFill="1" applyBorder="1" applyAlignment="1">
      <alignment horizontal="center" vertical="center"/>
    </xf>
    <xf numFmtId="0" fontId="19" fillId="23" borderId="18" xfId="0" applyFont="1" applyFill="1" applyBorder="1" applyAlignment="1">
      <alignment horizontal="center" vertical="center"/>
    </xf>
    <xf numFmtId="2" fontId="0" fillId="23" borderId="19" xfId="1" applyNumberFormat="1" applyFont="1" applyFill="1" applyBorder="1" applyAlignment="1">
      <alignment horizontal="center" vertical="center"/>
    </xf>
    <xf numFmtId="0" fontId="23" fillId="0" borderId="0" xfId="2"/>
    <xf numFmtId="44" fontId="0" fillId="24" borderId="13" xfId="1" applyFont="1" applyFill="1" applyBorder="1" applyAlignment="1">
      <alignment horizontal="center" vertical="center"/>
    </xf>
    <xf numFmtId="44" fontId="0" fillId="25" borderId="13" xfId="1" applyFont="1" applyFill="1" applyBorder="1" applyAlignment="1">
      <alignment horizontal="center" vertical="center"/>
    </xf>
    <xf numFmtId="0" fontId="43" fillId="0" borderId="0" xfId="0" applyFont="1"/>
    <xf numFmtId="14" fontId="0" fillId="10" borderId="11" xfId="0" applyNumberFormat="1" applyFill="1" applyBorder="1" applyAlignment="1">
      <alignment horizontal="left" vertical="center"/>
    </xf>
    <xf numFmtId="0" fontId="0" fillId="10" borderId="11" xfId="0" applyFill="1" applyBorder="1" applyAlignment="1">
      <alignment horizontal="left" vertical="center" wrapText="1"/>
    </xf>
    <xf numFmtId="0" fontId="0" fillId="10" borderId="11" xfId="0" applyFill="1" applyBorder="1" applyAlignment="1">
      <alignment horizontal="left" vertical="center"/>
    </xf>
    <xf numFmtId="44" fontId="0" fillId="10" borderId="11" xfId="1" applyFont="1" applyFill="1" applyBorder="1" applyAlignment="1">
      <alignment horizontal="left" vertical="center"/>
    </xf>
    <xf numFmtId="0" fontId="34" fillId="29" borderId="11" xfId="0" applyFont="1" applyFill="1" applyBorder="1" applyAlignment="1">
      <alignment horizontal="center" vertical="center" wrapText="1"/>
    </xf>
    <xf numFmtId="0" fontId="44" fillId="29" borderId="11" xfId="0" applyFont="1" applyFill="1" applyBorder="1" applyAlignment="1">
      <alignment horizontal="center" vertical="center"/>
    </xf>
    <xf numFmtId="14" fontId="34" fillId="29" borderId="11" xfId="0" applyNumberFormat="1" applyFont="1" applyFill="1" applyBorder="1" applyAlignment="1">
      <alignment horizontal="center" vertical="center"/>
    </xf>
    <xf numFmtId="44" fontId="34" fillId="29" borderId="11" xfId="1" applyFont="1" applyFill="1" applyBorder="1" applyAlignment="1">
      <alignment horizontal="center" vertical="center"/>
    </xf>
    <xf numFmtId="2" fontId="34" fillId="29" borderId="11" xfId="1" applyNumberFormat="1" applyFont="1" applyFill="1" applyBorder="1" applyAlignment="1">
      <alignment horizontal="center" vertical="center"/>
    </xf>
    <xf numFmtId="0" fontId="34" fillId="0" borderId="1" xfId="0" applyFont="1" applyBorder="1" applyAlignment="1">
      <alignment horizontal="center"/>
    </xf>
    <xf numFmtId="0" fontId="0" fillId="37" borderId="11" xfId="0" applyFill="1" applyBorder="1" applyAlignment="1">
      <alignment horizontal="center" vertical="center"/>
    </xf>
    <xf numFmtId="164" fontId="4" fillId="8" borderId="11" xfId="0" applyNumberFormat="1" applyFont="1" applyFill="1" applyBorder="1"/>
    <xf numFmtId="0" fontId="19" fillId="25" borderId="12" xfId="0" applyFont="1" applyFill="1" applyBorder="1" applyAlignment="1">
      <alignment horizontal="center" vertical="center"/>
    </xf>
    <xf numFmtId="0" fontId="0" fillId="25" borderId="12" xfId="0" applyFill="1" applyBorder="1" applyAlignment="1">
      <alignment horizontal="center" vertical="center" wrapText="1"/>
    </xf>
    <xf numFmtId="14" fontId="0" fillId="25" borderId="12" xfId="0" applyNumberFormat="1" applyFill="1" applyBorder="1" applyAlignment="1">
      <alignment horizontal="center" vertical="center"/>
    </xf>
    <xf numFmtId="44" fontId="0" fillId="25" borderId="12" xfId="1" applyFont="1" applyFill="1" applyBorder="1" applyAlignment="1">
      <alignment horizontal="center" vertical="center"/>
    </xf>
    <xf numFmtId="2" fontId="0" fillId="25" borderId="12" xfId="1" applyNumberFormat="1" applyFont="1" applyFill="1" applyBorder="1" applyAlignment="1">
      <alignment horizontal="center" vertical="center"/>
    </xf>
    <xf numFmtId="0" fontId="19" fillId="31" borderId="13" xfId="0" applyFont="1" applyFill="1" applyBorder="1" applyAlignment="1">
      <alignment horizontal="center" vertical="center"/>
    </xf>
    <xf numFmtId="0" fontId="0" fillId="31" borderId="13" xfId="0" applyFill="1" applyBorder="1" applyAlignment="1">
      <alignment horizontal="center" vertical="center" wrapText="1"/>
    </xf>
    <xf numFmtId="14" fontId="0" fillId="31" borderId="13" xfId="0" applyNumberFormat="1" applyFill="1" applyBorder="1" applyAlignment="1">
      <alignment horizontal="center" vertical="center"/>
    </xf>
    <xf numFmtId="44" fontId="0" fillId="31" borderId="13" xfId="1" applyFont="1" applyFill="1" applyBorder="1" applyAlignment="1">
      <alignment horizontal="center" vertical="center"/>
    </xf>
    <xf numFmtId="2" fontId="0" fillId="31" borderId="13" xfId="1" applyNumberFormat="1" applyFont="1" applyFill="1" applyBorder="1" applyAlignment="1">
      <alignment horizontal="center" vertical="center"/>
    </xf>
    <xf numFmtId="14" fontId="34" fillId="29" borderId="16" xfId="0" applyNumberFormat="1" applyFont="1" applyFill="1" applyBorder="1" applyAlignment="1">
      <alignment horizontal="center" vertical="center"/>
    </xf>
    <xf numFmtId="44" fontId="34" fillId="29" borderId="16" xfId="1" applyFont="1" applyFill="1" applyBorder="1" applyAlignment="1">
      <alignment horizontal="center" vertical="center"/>
    </xf>
    <xf numFmtId="14" fontId="34" fillId="29" borderId="21" xfId="0" applyNumberFormat="1" applyFont="1" applyFill="1" applyBorder="1" applyAlignment="1">
      <alignment horizontal="center" vertical="center"/>
    </xf>
    <xf numFmtId="44" fontId="34" fillId="29" borderId="21" xfId="1" applyFont="1" applyFill="1" applyBorder="1" applyAlignment="1">
      <alignment horizontal="center" vertical="center"/>
    </xf>
    <xf numFmtId="44" fontId="0" fillId="8" borderId="11" xfId="1" applyFont="1" applyFill="1" applyBorder="1" applyAlignment="1">
      <alignment horizontal="center" vertical="center"/>
    </xf>
    <xf numFmtId="44" fontId="0" fillId="9" borderId="0" xfId="1" applyFont="1" applyFill="1"/>
    <xf numFmtId="44" fontId="0" fillId="9" borderId="0" xfId="0" applyNumberFormat="1" applyFill="1"/>
    <xf numFmtId="44" fontId="40" fillId="9" borderId="0" xfId="1" applyFont="1" applyFill="1"/>
    <xf numFmtId="0" fontId="40" fillId="9" borderId="0" xfId="0" applyFont="1" applyFill="1"/>
    <xf numFmtId="0" fontId="34" fillId="9" borderId="0" xfId="0" applyFont="1" applyFill="1" applyAlignment="1">
      <alignment horizontal="center" wrapText="1"/>
    </xf>
    <xf numFmtId="9" fontId="34" fillId="9" borderId="0" xfId="0" applyNumberFormat="1" applyFont="1" applyFill="1"/>
    <xf numFmtId="0" fontId="19" fillId="14" borderId="13" xfId="0" applyFont="1" applyFill="1" applyBorder="1" applyAlignment="1">
      <alignment horizontal="center" vertical="center"/>
    </xf>
    <xf numFmtId="0" fontId="0" fillId="14" borderId="13" xfId="0" applyFill="1" applyBorder="1" applyAlignment="1">
      <alignment horizontal="center" vertical="center" wrapText="1"/>
    </xf>
    <xf numFmtId="44" fontId="0" fillId="14" borderId="13" xfId="1" applyFont="1" applyFill="1" applyBorder="1" applyAlignment="1">
      <alignment horizontal="center" vertical="center"/>
    </xf>
    <xf numFmtId="2" fontId="0" fillId="14" borderId="13" xfId="1" applyNumberFormat="1" applyFont="1" applyFill="1" applyBorder="1" applyAlignment="1">
      <alignment horizontal="center" vertical="center"/>
    </xf>
    <xf numFmtId="0" fontId="0" fillId="14" borderId="13" xfId="0" applyFill="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44" fontId="9" fillId="18" borderId="11" xfId="1" applyFont="1" applyFill="1" applyBorder="1" applyAlignment="1">
      <alignment vertical="center"/>
    </xf>
    <xf numFmtId="44" fontId="26" fillId="18" borderId="11" xfId="1" applyFont="1" applyFill="1" applyBorder="1" applyAlignment="1">
      <alignment vertical="center"/>
    </xf>
    <xf numFmtId="44" fontId="9" fillId="18" borderId="11" xfId="1" applyFont="1" applyFill="1" applyBorder="1" applyAlignment="1"/>
    <xf numFmtId="44" fontId="9" fillId="33" borderId="11" xfId="1" applyFont="1" applyFill="1" applyBorder="1" applyAlignment="1"/>
    <xf numFmtId="44" fontId="3" fillId="33" borderId="11" xfId="1" applyFont="1" applyFill="1" applyBorder="1" applyAlignment="1"/>
    <xf numFmtId="164" fontId="3" fillId="16" borderId="11" xfId="0" applyNumberFormat="1" applyFont="1" applyFill="1" applyBorder="1"/>
    <xf numFmtId="0" fontId="19" fillId="23" borderId="15" xfId="0" applyFont="1" applyFill="1" applyBorder="1" applyAlignment="1">
      <alignment horizontal="center" vertical="center"/>
    </xf>
    <xf numFmtId="0" fontId="0" fillId="23" borderId="16" xfId="0" applyFill="1" applyBorder="1" applyAlignment="1">
      <alignment horizontal="center" vertical="center" wrapText="1"/>
    </xf>
    <xf numFmtId="14" fontId="0" fillId="23" borderId="16" xfId="0" applyNumberFormat="1" applyFill="1" applyBorder="1" applyAlignment="1">
      <alignment horizontal="center" vertical="center"/>
    </xf>
    <xf numFmtId="44" fontId="0" fillId="23" borderId="16" xfId="1" applyFont="1" applyFill="1" applyBorder="1" applyAlignment="1">
      <alignment horizontal="center" vertical="center"/>
    </xf>
    <xf numFmtId="2" fontId="0" fillId="23" borderId="17" xfId="1" applyNumberFormat="1" applyFont="1" applyFill="1" applyBorder="1" applyAlignment="1">
      <alignment horizontal="center" vertical="center"/>
    </xf>
    <xf numFmtId="0" fontId="19" fillId="23" borderId="20" xfId="0" applyFont="1" applyFill="1" applyBorder="1" applyAlignment="1">
      <alignment horizontal="center" vertical="center"/>
    </xf>
    <xf numFmtId="0" fontId="0" fillId="23" borderId="21" xfId="0" applyFill="1" applyBorder="1" applyAlignment="1">
      <alignment horizontal="center" vertical="center" wrapText="1"/>
    </xf>
    <xf numFmtId="14" fontId="0" fillId="23" borderId="21" xfId="0" applyNumberFormat="1" applyFill="1" applyBorder="1" applyAlignment="1">
      <alignment horizontal="center" vertical="center"/>
    </xf>
    <xf numFmtId="44" fontId="0" fillId="23" borderId="21" xfId="1" applyFont="1" applyFill="1" applyBorder="1" applyAlignment="1">
      <alignment horizontal="center" vertical="center"/>
    </xf>
    <xf numFmtId="2" fontId="0" fillId="23" borderId="22" xfId="1" applyNumberFormat="1" applyFont="1" applyFill="1" applyBorder="1" applyAlignment="1">
      <alignment horizontal="center" vertical="center"/>
    </xf>
    <xf numFmtId="14" fontId="0" fillId="23" borderId="13" xfId="0" applyNumberFormat="1" applyFill="1" applyBorder="1" applyAlignment="1">
      <alignment horizontal="center" vertical="center"/>
    </xf>
    <xf numFmtId="44" fontId="0" fillId="23" borderId="13" xfId="1" applyFont="1" applyFill="1" applyBorder="1" applyAlignment="1">
      <alignment horizontal="center" vertical="center"/>
    </xf>
    <xf numFmtId="0" fontId="0" fillId="23" borderId="12" xfId="0" applyFill="1" applyBorder="1" applyAlignment="1">
      <alignment horizontal="center" vertical="center"/>
    </xf>
    <xf numFmtId="44" fontId="0" fillId="23" borderId="12" xfId="1" applyFont="1" applyFill="1" applyBorder="1" applyAlignment="1">
      <alignment horizontal="center" vertical="center"/>
    </xf>
    <xf numFmtId="0" fontId="21" fillId="0" borderId="0" xfId="0" applyFont="1" applyAlignment="1">
      <alignment horizontal="center" vertical="center" textRotation="255"/>
    </xf>
    <xf numFmtId="0" fontId="21" fillId="0" borderId="6" xfId="0" applyFont="1" applyBorder="1" applyAlignment="1">
      <alignment vertical="center" textRotation="255"/>
    </xf>
    <xf numFmtId="0" fontId="21" fillId="0" borderId="0" xfId="0" applyFont="1" applyAlignment="1">
      <alignment horizontal="center" vertical="center"/>
    </xf>
    <xf numFmtId="0" fontId="21" fillId="0" borderId="0" xfId="0" applyFont="1" applyAlignment="1">
      <alignment horizontal="center" vertical="center" wrapText="1"/>
    </xf>
    <xf numFmtId="0" fontId="0" fillId="38" borderId="5" xfId="0" applyFill="1" applyBorder="1" applyAlignment="1">
      <alignment horizontal="center" vertical="center"/>
    </xf>
    <xf numFmtId="0" fontId="0" fillId="38" borderId="6" xfId="0" applyFill="1" applyBorder="1" applyAlignment="1">
      <alignment horizontal="center" vertical="center"/>
    </xf>
    <xf numFmtId="0" fontId="0" fillId="38" borderId="1" xfId="0" applyFill="1" applyBorder="1" applyAlignment="1">
      <alignment horizontal="center" vertical="center"/>
    </xf>
    <xf numFmtId="0" fontId="19" fillId="18" borderId="13" xfId="0" applyFont="1" applyFill="1" applyBorder="1" applyAlignment="1">
      <alignment horizontal="center" vertical="center"/>
    </xf>
    <xf numFmtId="0" fontId="0" fillId="18" borderId="13" xfId="0" applyFill="1" applyBorder="1" applyAlignment="1">
      <alignment horizontal="center" vertical="center" wrapText="1"/>
    </xf>
    <xf numFmtId="14" fontId="0" fillId="18" borderId="13" xfId="0" applyNumberFormat="1" applyFill="1" applyBorder="1" applyAlignment="1">
      <alignment horizontal="center" vertical="center"/>
    </xf>
    <xf numFmtId="44" fontId="0" fillId="18" borderId="13" xfId="1" applyFont="1" applyFill="1" applyBorder="1" applyAlignment="1">
      <alignment horizontal="center" vertical="center"/>
    </xf>
    <xf numFmtId="2" fontId="0" fillId="18" borderId="13" xfId="1" applyNumberFormat="1" applyFont="1" applyFill="1" applyBorder="1" applyAlignment="1">
      <alignment horizontal="center" vertical="center"/>
    </xf>
    <xf numFmtId="44" fontId="0" fillId="18" borderId="48" xfId="1" applyFont="1" applyFill="1" applyBorder="1" applyAlignment="1">
      <alignment horizontal="center" vertical="center"/>
    </xf>
    <xf numFmtId="0" fontId="19" fillId="17" borderId="21" xfId="0" applyFont="1" applyFill="1" applyBorder="1" applyAlignment="1">
      <alignment horizontal="center" vertical="center"/>
    </xf>
    <xf numFmtId="0" fontId="0" fillId="17" borderId="21" xfId="0" applyFill="1" applyBorder="1" applyAlignment="1">
      <alignment horizontal="center" vertical="center" wrapText="1"/>
    </xf>
    <xf numFmtId="14" fontId="0" fillId="17" borderId="21" xfId="0" applyNumberFormat="1" applyFill="1" applyBorder="1" applyAlignment="1">
      <alignment horizontal="center" vertical="center"/>
    </xf>
    <xf numFmtId="44" fontId="0" fillId="17" borderId="21" xfId="1" applyFont="1" applyFill="1" applyBorder="1" applyAlignment="1">
      <alignment horizontal="center" vertical="center"/>
    </xf>
    <xf numFmtId="2" fontId="0" fillId="17" borderId="21" xfId="1" applyNumberFormat="1" applyFont="1" applyFill="1" applyBorder="1" applyAlignment="1">
      <alignment horizontal="center" vertical="center"/>
    </xf>
    <xf numFmtId="44" fontId="0" fillId="17" borderId="22" xfId="1" applyFont="1" applyFill="1" applyBorder="1" applyAlignment="1">
      <alignment horizontal="center" vertical="center"/>
    </xf>
    <xf numFmtId="44" fontId="3" fillId="8" borderId="11" xfId="1" applyFont="1" applyFill="1" applyBorder="1" applyAlignment="1"/>
    <xf numFmtId="44" fontId="9" fillId="8" borderId="11" xfId="1" applyFont="1" applyFill="1" applyBorder="1" applyAlignment="1"/>
    <xf numFmtId="9" fontId="0" fillId="16" borderId="11" xfId="0" applyNumberFormat="1" applyFill="1" applyBorder="1" applyAlignment="1">
      <alignment horizontal="left" vertical="center"/>
    </xf>
    <xf numFmtId="44" fontId="3" fillId="0" borderId="11" xfId="1" applyFont="1" applyBorder="1" applyAlignment="1"/>
    <xf numFmtId="164" fontId="8" fillId="7" borderId="33" xfId="1" applyNumberFormat="1" applyFont="1" applyFill="1" applyBorder="1" applyAlignment="1">
      <alignment horizontal="center"/>
    </xf>
    <xf numFmtId="44" fontId="8" fillId="7" borderId="41" xfId="1" applyFont="1" applyFill="1" applyBorder="1" applyAlignment="1">
      <alignment horizontal="center"/>
    </xf>
    <xf numFmtId="44" fontId="8" fillId="7" borderId="23" xfId="1" applyFont="1" applyFill="1" applyBorder="1" applyAlignment="1">
      <alignment horizontal="center"/>
    </xf>
    <xf numFmtId="0" fontId="27" fillId="20" borderId="1" xfId="0" applyFont="1" applyFill="1" applyBorder="1" applyAlignment="1">
      <alignment horizontal="center" vertical="center"/>
    </xf>
    <xf numFmtId="44" fontId="8" fillId="5" borderId="11" xfId="1" applyFont="1" applyFill="1" applyBorder="1" applyAlignment="1">
      <alignment horizontal="center"/>
    </xf>
    <xf numFmtId="164" fontId="8" fillId="5" borderId="11" xfId="1" applyNumberFormat="1" applyFont="1" applyFill="1" applyBorder="1" applyAlignment="1">
      <alignment horizontal="center"/>
    </xf>
    <xf numFmtId="44" fontId="8" fillId="5" borderId="11" xfId="1" applyFont="1" applyFill="1" applyBorder="1" applyAlignment="1"/>
    <xf numFmtId="44" fontId="9" fillId="0" borderId="14" xfId="1" applyFont="1" applyBorder="1" applyAlignment="1">
      <alignment horizontal="center"/>
    </xf>
    <xf numFmtId="44" fontId="9" fillId="0" borderId="11" xfId="1" applyFont="1" applyBorder="1" applyAlignment="1">
      <alignment horizontal="center"/>
    </xf>
    <xf numFmtId="2" fontId="9" fillId="0" borderId="11" xfId="1" applyNumberFormat="1" applyFont="1" applyBorder="1" applyAlignment="1">
      <alignment horizontal="center" vertical="center"/>
    </xf>
    <xf numFmtId="2" fontId="5" fillId="0" borderId="11" xfId="0" applyNumberFormat="1" applyFont="1" applyBorder="1" applyAlignment="1">
      <alignment horizontal="center" vertical="center"/>
    </xf>
    <xf numFmtId="2" fontId="4" fillId="0" borderId="11" xfId="0" applyNumberFormat="1" applyFont="1" applyBorder="1" applyAlignment="1">
      <alignment horizontal="center"/>
    </xf>
    <xf numFmtId="44" fontId="3" fillId="0" borderId="11" xfId="1" applyFont="1" applyBorder="1" applyAlignment="1">
      <alignment horizontal="center"/>
    </xf>
    <xf numFmtId="164" fontId="8" fillId="3" borderId="11" xfId="0" applyNumberFormat="1" applyFont="1" applyFill="1" applyBorder="1" applyAlignment="1">
      <alignment horizontal="center"/>
    </xf>
    <xf numFmtId="164" fontId="8" fillId="3" borderId="32" xfId="0" applyNumberFormat="1" applyFont="1" applyFill="1" applyBorder="1" applyAlignment="1">
      <alignment horizontal="center"/>
    </xf>
    <xf numFmtId="164" fontId="8" fillId="3" borderId="44" xfId="0" applyNumberFormat="1" applyFont="1" applyFill="1" applyBorder="1" applyAlignment="1">
      <alignment horizontal="center"/>
    </xf>
    <xf numFmtId="164" fontId="8" fillId="3" borderId="14" xfId="0" applyNumberFormat="1" applyFont="1" applyFill="1" applyBorder="1" applyAlignment="1">
      <alignment horizontal="center"/>
    </xf>
    <xf numFmtId="164" fontId="8" fillId="5" borderId="1" xfId="0" applyNumberFormat="1" applyFont="1" applyFill="1" applyBorder="1" applyAlignment="1">
      <alignment horizontal="center" vertical="center"/>
    </xf>
    <xf numFmtId="0" fontId="8" fillId="28" borderId="35" xfId="0" applyFont="1" applyFill="1" applyBorder="1" applyAlignment="1">
      <alignment horizontal="center" vertical="center"/>
    </xf>
    <xf numFmtId="0" fontId="8" fillId="28" borderId="37" xfId="0" applyFont="1" applyFill="1" applyBorder="1" applyAlignment="1">
      <alignment horizontal="center" vertical="center"/>
    </xf>
    <xf numFmtId="0" fontId="8" fillId="28" borderId="36" xfId="0" applyFont="1" applyFill="1" applyBorder="1" applyAlignment="1">
      <alignment horizontal="center" vertical="center"/>
    </xf>
    <xf numFmtId="0" fontId="8" fillId="28" borderId="31" xfId="0" applyFont="1" applyFill="1" applyBorder="1" applyAlignment="1">
      <alignment horizontal="center" vertical="center"/>
    </xf>
    <xf numFmtId="164" fontId="8" fillId="5" borderId="2" xfId="0" applyNumberFormat="1" applyFont="1" applyFill="1" applyBorder="1" applyAlignment="1">
      <alignment horizontal="center" vertical="center"/>
    </xf>
    <xf numFmtId="44" fontId="8" fillId="5" borderId="13" xfId="1" applyFont="1" applyFill="1" applyBorder="1" applyAlignment="1">
      <alignment vertical="center"/>
    </xf>
    <xf numFmtId="44" fontId="8" fillId="5" borderId="14" xfId="1" applyFont="1" applyFill="1" applyBorder="1" applyAlignment="1">
      <alignment vertical="center"/>
    </xf>
    <xf numFmtId="44" fontId="8" fillId="5" borderId="1" xfId="1" applyFont="1" applyFill="1" applyBorder="1" applyAlignment="1">
      <alignment vertical="center"/>
    </xf>
    <xf numFmtId="44" fontId="8" fillId="5" borderId="2" xfId="1" applyFont="1" applyFill="1" applyBorder="1" applyAlignment="1">
      <alignment vertical="center"/>
    </xf>
    <xf numFmtId="17" fontId="8" fillId="28" borderId="1" xfId="1" applyNumberFormat="1" applyFont="1" applyFill="1" applyBorder="1" applyAlignment="1">
      <alignment horizontal="center" vertical="center"/>
    </xf>
    <xf numFmtId="44" fontId="8" fillId="28" borderId="1" xfId="1" applyFont="1" applyFill="1" applyBorder="1" applyAlignment="1">
      <alignment horizontal="center" vertical="center"/>
    </xf>
    <xf numFmtId="44" fontId="8" fillId="28" borderId="5" xfId="1" applyFont="1" applyFill="1" applyBorder="1" applyAlignment="1">
      <alignment horizontal="center" vertical="center"/>
    </xf>
    <xf numFmtId="44" fontId="8" fillId="28" borderId="40" xfId="1" applyFont="1" applyFill="1" applyBorder="1" applyAlignment="1">
      <alignment horizontal="center" vertical="center"/>
    </xf>
    <xf numFmtId="44" fontId="8" fillId="28" borderId="35" xfId="1" applyFont="1" applyFill="1" applyBorder="1" applyAlignment="1">
      <alignment horizontal="center" vertical="center"/>
    </xf>
    <xf numFmtId="44" fontId="8" fillId="28" borderId="37" xfId="1" applyFont="1" applyFill="1" applyBorder="1" applyAlignment="1">
      <alignment horizontal="center" vertical="center"/>
    </xf>
    <xf numFmtId="44" fontId="8" fillId="28" borderId="34" xfId="1" applyFont="1" applyFill="1" applyBorder="1" applyAlignment="1">
      <alignment horizontal="center" vertical="center"/>
    </xf>
    <xf numFmtId="0" fontId="8" fillId="28" borderId="30" xfId="0" applyFont="1" applyFill="1" applyBorder="1" applyAlignment="1">
      <alignment horizontal="center" vertical="center"/>
    </xf>
    <xf numFmtId="44" fontId="6" fillId="0" borderId="13" xfId="1" applyFont="1" applyBorder="1" applyAlignment="1">
      <alignment vertical="center"/>
    </xf>
    <xf numFmtId="2" fontId="3" fillId="0" borderId="11" xfId="1" applyNumberFormat="1" applyFont="1" applyBorder="1" applyAlignment="1">
      <alignment horizontal="center" vertical="center"/>
    </xf>
    <xf numFmtId="44" fontId="3" fillId="0" borderId="14" xfId="1" applyFont="1" applyBorder="1" applyAlignment="1">
      <alignment horizontal="center"/>
    </xf>
    <xf numFmtId="44" fontId="3" fillId="0" borderId="32" xfId="1" applyFont="1" applyBorder="1" applyAlignment="1">
      <alignment horizontal="center"/>
    </xf>
    <xf numFmtId="44" fontId="8" fillId="3" borderId="11" xfId="1" applyFont="1" applyFill="1" applyBorder="1" applyAlignment="1">
      <alignment horizontal="center"/>
    </xf>
    <xf numFmtId="2" fontId="5" fillId="0" borderId="11" xfId="1" applyNumberFormat="1" applyFont="1" applyBorder="1" applyAlignment="1">
      <alignment horizontal="center" vertical="center"/>
    </xf>
    <xf numFmtId="44" fontId="27" fillId="20" borderId="1" xfId="1" applyFont="1" applyFill="1" applyBorder="1" applyAlignment="1">
      <alignment horizontal="center" vertical="center"/>
    </xf>
    <xf numFmtId="44" fontId="8" fillId="5" borderId="32" xfId="1" applyFont="1" applyFill="1" applyBorder="1" applyAlignment="1">
      <alignment horizontal="center"/>
    </xf>
    <xf numFmtId="44" fontId="8" fillId="5" borderId="44" xfId="1" applyFont="1" applyFill="1" applyBorder="1" applyAlignment="1">
      <alignment horizontal="center"/>
    </xf>
    <xf numFmtId="44" fontId="8" fillId="5" borderId="14" xfId="1" applyFont="1" applyFill="1" applyBorder="1" applyAlignment="1">
      <alignment horizontal="center"/>
    </xf>
    <xf numFmtId="44" fontId="27" fillId="20" borderId="11" xfId="1" applyFont="1" applyFill="1" applyBorder="1" applyAlignment="1">
      <alignment horizontal="center" vertical="center"/>
    </xf>
    <xf numFmtId="2" fontId="9" fillId="0" borderId="14" xfId="1" applyNumberFormat="1" applyFont="1" applyBorder="1" applyAlignment="1">
      <alignment horizontal="center" vertical="center"/>
    </xf>
    <xf numFmtId="164" fontId="19" fillId="0" borderId="16" xfId="0" applyNumberFormat="1" applyFont="1" applyBorder="1" applyAlignment="1">
      <alignment horizontal="center" vertical="center" textRotation="255"/>
    </xf>
    <xf numFmtId="164" fontId="19" fillId="0" borderId="13" xfId="0" applyNumberFormat="1" applyFont="1" applyBorder="1" applyAlignment="1">
      <alignment horizontal="center" vertical="center" textRotation="255"/>
    </xf>
    <xf numFmtId="164" fontId="19" fillId="0" borderId="11" xfId="0" applyNumberFormat="1" applyFont="1" applyBorder="1" applyAlignment="1">
      <alignment horizontal="center" vertical="center" textRotation="255"/>
    </xf>
    <xf numFmtId="164" fontId="19" fillId="0" borderId="21" xfId="0" applyNumberFormat="1" applyFont="1" applyBorder="1" applyAlignment="1">
      <alignment horizontal="center" vertical="center" textRotation="255"/>
    </xf>
    <xf numFmtId="0" fontId="33" fillId="20" borderId="1" xfId="0" applyFont="1" applyFill="1" applyBorder="1" applyAlignment="1">
      <alignment horizontal="center" vertical="center"/>
    </xf>
    <xf numFmtId="0" fontId="18" fillId="9" borderId="47" xfId="0" applyFont="1" applyFill="1" applyBorder="1" applyAlignment="1">
      <alignment horizontal="center" vertical="center" textRotation="135"/>
    </xf>
    <xf numFmtId="0" fontId="18" fillId="9" borderId="18" xfId="0" applyFont="1" applyFill="1" applyBorder="1" applyAlignment="1">
      <alignment horizontal="center" vertical="center" textRotation="135"/>
    </xf>
    <xf numFmtId="0" fontId="18" fillId="9" borderId="20" xfId="0" applyFont="1" applyFill="1" applyBorder="1" applyAlignment="1">
      <alignment horizontal="center" vertical="center" textRotation="135"/>
    </xf>
    <xf numFmtId="0" fontId="18" fillId="25" borderId="15" xfId="0" applyFont="1" applyFill="1" applyBorder="1" applyAlignment="1">
      <alignment horizontal="center" vertical="center" textRotation="135"/>
    </xf>
    <xf numFmtId="0" fontId="18" fillId="25" borderId="18" xfId="0" applyFont="1" applyFill="1" applyBorder="1" applyAlignment="1">
      <alignment horizontal="center" vertical="center" textRotation="135"/>
    </xf>
    <xf numFmtId="0" fontId="18" fillId="0" borderId="15" xfId="0" applyFont="1" applyBorder="1" applyAlignment="1">
      <alignment horizontal="center" vertical="center" textRotation="135"/>
    </xf>
    <xf numFmtId="0" fontId="18" fillId="0" borderId="18" xfId="0" applyFont="1" applyBorder="1" applyAlignment="1">
      <alignment horizontal="center" vertical="center" textRotation="135"/>
    </xf>
    <xf numFmtId="164" fontId="19" fillId="0" borderId="49" xfId="0" applyNumberFormat="1" applyFont="1" applyBorder="1" applyAlignment="1">
      <alignment horizontal="center" vertical="center" textRotation="255"/>
    </xf>
    <xf numFmtId="164" fontId="19" fillId="0" borderId="32" xfId="0" applyNumberFormat="1" applyFont="1" applyBorder="1" applyAlignment="1">
      <alignment horizontal="center" vertical="center" textRotation="255"/>
    </xf>
    <xf numFmtId="164" fontId="19" fillId="0" borderId="50" xfId="0" applyNumberFormat="1" applyFont="1" applyBorder="1" applyAlignment="1">
      <alignment horizontal="center" vertical="center" textRotation="255"/>
    </xf>
    <xf numFmtId="0" fontId="18" fillId="0" borderId="47" xfId="0" applyFont="1" applyBorder="1" applyAlignment="1">
      <alignment horizontal="center" vertical="center" textRotation="135"/>
    </xf>
    <xf numFmtId="0" fontId="18" fillId="0" borderId="25" xfId="0" applyFont="1" applyBorder="1" applyAlignment="1">
      <alignment horizontal="center" vertical="center" textRotation="135"/>
    </xf>
    <xf numFmtId="0" fontId="18" fillId="15" borderId="15" xfId="0" applyFont="1" applyFill="1" applyBorder="1" applyAlignment="1">
      <alignment horizontal="center" vertical="center" textRotation="135"/>
    </xf>
    <xf numFmtId="0" fontId="18" fillId="15" borderId="18" xfId="0" applyFont="1" applyFill="1" applyBorder="1" applyAlignment="1">
      <alignment horizontal="center" vertical="center" textRotation="135"/>
    </xf>
    <xf numFmtId="0" fontId="18" fillId="31" borderId="15" xfId="0" applyFont="1" applyFill="1" applyBorder="1" applyAlignment="1">
      <alignment horizontal="center" vertical="center" textRotation="135"/>
    </xf>
    <xf numFmtId="0" fontId="18" fillId="31" borderId="18" xfId="0" applyFont="1" applyFill="1" applyBorder="1" applyAlignment="1">
      <alignment horizontal="center" vertical="center" textRotation="135"/>
    </xf>
    <xf numFmtId="0" fontId="18" fillId="14" borderId="15" xfId="0" applyFont="1" applyFill="1" applyBorder="1" applyAlignment="1">
      <alignment horizontal="center" vertical="center" textRotation="135"/>
    </xf>
    <xf numFmtId="0" fontId="18" fillId="14" borderId="47" xfId="0" applyFont="1" applyFill="1" applyBorder="1" applyAlignment="1">
      <alignment horizontal="center" vertical="center" textRotation="135"/>
    </xf>
    <xf numFmtId="0" fontId="18" fillId="14" borderId="18" xfId="0" applyFont="1" applyFill="1" applyBorder="1" applyAlignment="1">
      <alignment horizontal="center" vertical="center" textRotation="135"/>
    </xf>
    <xf numFmtId="0" fontId="18" fillId="29" borderId="15" xfId="0" applyFont="1" applyFill="1" applyBorder="1" applyAlignment="1">
      <alignment horizontal="center" vertical="center" textRotation="135"/>
    </xf>
    <xf numFmtId="0" fontId="18" fillId="29" borderId="18" xfId="0" applyFont="1" applyFill="1" applyBorder="1" applyAlignment="1">
      <alignment horizontal="center" vertical="center" textRotation="135"/>
    </xf>
    <xf numFmtId="0" fontId="18" fillId="29" borderId="20" xfId="0" applyFont="1" applyFill="1" applyBorder="1" applyAlignment="1">
      <alignment horizontal="center" vertical="center" textRotation="135"/>
    </xf>
    <xf numFmtId="0" fontId="18" fillId="24" borderId="15" xfId="0" applyFont="1" applyFill="1" applyBorder="1" applyAlignment="1">
      <alignment horizontal="center" vertical="center" textRotation="135"/>
    </xf>
    <xf numFmtId="0" fontId="18" fillId="24" borderId="18" xfId="0" applyFont="1" applyFill="1" applyBorder="1" applyAlignment="1">
      <alignment horizontal="center" vertical="center" textRotation="135"/>
    </xf>
    <xf numFmtId="0" fontId="18" fillId="24" borderId="20" xfId="0" applyFont="1" applyFill="1" applyBorder="1" applyAlignment="1">
      <alignment horizontal="center" vertical="center" textRotation="135"/>
    </xf>
    <xf numFmtId="0" fontId="18" fillId="17" borderId="15" xfId="0" applyFont="1" applyFill="1" applyBorder="1" applyAlignment="1">
      <alignment horizontal="center" vertical="center" textRotation="135"/>
    </xf>
    <xf numFmtId="0" fontId="18" fillId="17" borderId="18" xfId="0" applyFont="1" applyFill="1" applyBorder="1" applyAlignment="1">
      <alignment horizontal="center" vertical="center" textRotation="135"/>
    </xf>
    <xf numFmtId="0" fontId="18" fillId="17" borderId="20" xfId="0" applyFont="1" applyFill="1" applyBorder="1" applyAlignment="1">
      <alignment horizontal="center" vertical="center" textRotation="135"/>
    </xf>
    <xf numFmtId="0" fontId="18" fillId="18" borderId="47" xfId="0" applyFont="1" applyFill="1" applyBorder="1" applyAlignment="1">
      <alignment horizontal="center" vertical="center" textRotation="135"/>
    </xf>
    <xf numFmtId="0" fontId="18" fillId="18" borderId="18" xfId="0" applyFont="1" applyFill="1" applyBorder="1" applyAlignment="1">
      <alignment horizontal="center" vertical="center" textRotation="135"/>
    </xf>
    <xf numFmtId="0" fontId="40" fillId="9" borderId="0" xfId="0" applyFont="1" applyFill="1" applyAlignment="1">
      <alignment horizontal="center"/>
    </xf>
    <xf numFmtId="0" fontId="40" fillId="27" borderId="0" xfId="0" applyFont="1" applyFill="1" applyAlignment="1">
      <alignment horizontal="center"/>
    </xf>
    <xf numFmtId="0" fontId="30" fillId="21" borderId="15" xfId="0" applyFont="1" applyFill="1" applyBorder="1" applyAlignment="1">
      <alignment horizontal="center" vertical="center"/>
    </xf>
    <xf numFmtId="0" fontId="30" fillId="21" borderId="16" xfId="0" applyFont="1" applyFill="1" applyBorder="1" applyAlignment="1">
      <alignment horizontal="center" vertical="center"/>
    </xf>
    <xf numFmtId="0" fontId="30" fillId="21" borderId="17" xfId="0" applyFont="1" applyFill="1" applyBorder="1" applyAlignment="1">
      <alignment horizontal="center" vertical="center"/>
    </xf>
    <xf numFmtId="0" fontId="30" fillId="21" borderId="1" xfId="0" applyFont="1" applyFill="1" applyBorder="1" applyAlignment="1">
      <alignment horizontal="center" vertical="center"/>
    </xf>
    <xf numFmtId="0" fontId="31" fillId="21" borderId="1" xfId="0" applyFont="1" applyFill="1" applyBorder="1" applyAlignment="1">
      <alignment horizontal="center" vertical="center"/>
    </xf>
    <xf numFmtId="0" fontId="0" fillId="0" borderId="3" xfId="0" applyBorder="1" applyAlignment="1">
      <alignment horizontal="center"/>
    </xf>
    <xf numFmtId="0" fontId="0" fillId="0" borderId="9" xfId="0" applyBorder="1" applyAlignment="1">
      <alignment horizontal="center"/>
    </xf>
    <xf numFmtId="0" fontId="0" fillId="0" borderId="4" xfId="0" applyBorder="1" applyAlignment="1">
      <alignment horizontal="center"/>
    </xf>
    <xf numFmtId="14" fontId="18" fillId="36" borderId="1" xfId="0" applyNumberFormat="1" applyFont="1" applyFill="1" applyBorder="1" applyAlignment="1">
      <alignment horizontal="center"/>
    </xf>
    <xf numFmtId="0" fontId="25" fillId="32" borderId="3" xfId="0" applyFont="1" applyFill="1" applyBorder="1" applyAlignment="1">
      <alignment horizontal="center" vertical="center" textRotation="255"/>
    </xf>
    <xf numFmtId="0" fontId="25" fillId="32" borderId="5" xfId="0" applyFont="1" applyFill="1" applyBorder="1" applyAlignment="1">
      <alignment horizontal="center" vertical="center" textRotation="255"/>
    </xf>
    <xf numFmtId="0" fontId="25" fillId="32" borderId="7" xfId="0" applyFont="1" applyFill="1" applyBorder="1" applyAlignment="1">
      <alignment horizontal="center" vertical="center" textRotation="255"/>
    </xf>
    <xf numFmtId="0" fontId="25" fillId="16" borderId="3" xfId="0" applyFont="1" applyFill="1" applyBorder="1" applyAlignment="1">
      <alignment horizontal="center" vertical="center" textRotation="255"/>
    </xf>
    <xf numFmtId="0" fontId="25" fillId="16" borderId="5" xfId="0" applyFont="1" applyFill="1" applyBorder="1" applyAlignment="1">
      <alignment horizontal="center" vertical="center" textRotation="255"/>
    </xf>
    <xf numFmtId="0" fontId="25" fillId="16" borderId="7" xfId="0" applyFont="1" applyFill="1" applyBorder="1" applyAlignment="1">
      <alignment horizontal="center" vertical="center" textRotation="255"/>
    </xf>
    <xf numFmtId="0" fontId="25" fillId="33" borderId="3" xfId="0" applyFont="1" applyFill="1" applyBorder="1" applyAlignment="1">
      <alignment horizontal="center" vertical="center" textRotation="255"/>
    </xf>
    <xf numFmtId="0" fontId="25" fillId="33" borderId="5" xfId="0" applyFont="1" applyFill="1" applyBorder="1" applyAlignment="1">
      <alignment horizontal="center" vertical="center" textRotation="255"/>
    </xf>
    <xf numFmtId="0" fontId="25" fillId="33" borderId="7" xfId="0" applyFont="1" applyFill="1" applyBorder="1" applyAlignment="1">
      <alignment horizontal="center" vertical="center" textRotation="255"/>
    </xf>
    <xf numFmtId="0" fontId="21" fillId="9" borderId="0" xfId="0" applyFont="1" applyFill="1" applyAlignment="1">
      <alignment horizontal="center" vertical="center" textRotation="255"/>
    </xf>
    <xf numFmtId="0" fontId="19" fillId="9" borderId="0" xfId="0" applyFont="1" applyFill="1" applyAlignment="1">
      <alignment horizontal="center" vertical="center" textRotation="255"/>
    </xf>
    <xf numFmtId="0" fontId="42" fillId="9" borderId="1" xfId="0" applyFont="1" applyFill="1" applyBorder="1" applyAlignment="1">
      <alignment horizontal="center" vertical="center" textRotation="255"/>
    </xf>
    <xf numFmtId="0" fontId="25" fillId="9" borderId="3" xfId="0" applyFont="1" applyFill="1" applyBorder="1" applyAlignment="1">
      <alignment horizontal="center" vertical="center" textRotation="255"/>
    </xf>
    <xf numFmtId="0" fontId="25" fillId="9" borderId="5" xfId="0" applyFont="1" applyFill="1" applyBorder="1" applyAlignment="1">
      <alignment horizontal="center" vertical="center" textRotation="255"/>
    </xf>
    <xf numFmtId="0" fontId="25" fillId="9" borderId="7" xfId="0" applyFont="1" applyFill="1" applyBorder="1" applyAlignment="1">
      <alignment horizontal="center" vertical="center" textRotation="255"/>
    </xf>
    <xf numFmtId="0" fontId="25" fillId="18" borderId="0" xfId="0" applyFont="1" applyFill="1" applyAlignment="1">
      <alignment horizontal="center" vertical="center" textRotation="255"/>
    </xf>
    <xf numFmtId="0" fontId="25" fillId="11" borderId="0" xfId="0" applyFont="1" applyFill="1" applyAlignment="1">
      <alignment horizontal="center" vertical="center" textRotation="255"/>
    </xf>
    <xf numFmtId="0" fontId="25" fillId="15" borderId="0" xfId="0" applyFont="1" applyFill="1" applyAlignment="1">
      <alignment horizontal="center" vertical="center" textRotation="255"/>
    </xf>
    <xf numFmtId="0" fontId="25" fillId="12" borderId="5" xfId="0" applyFont="1" applyFill="1" applyBorder="1" applyAlignment="1">
      <alignment horizontal="center" vertical="center" textRotation="255"/>
    </xf>
    <xf numFmtId="0" fontId="25" fillId="12" borderId="7" xfId="0" applyFont="1" applyFill="1" applyBorder="1" applyAlignment="1">
      <alignment horizontal="center" vertical="center" textRotation="255"/>
    </xf>
    <xf numFmtId="0" fontId="25" fillId="12" borderId="0" xfId="0" applyFont="1" applyFill="1" applyAlignment="1">
      <alignment horizontal="center" vertical="center" textRotation="255"/>
    </xf>
    <xf numFmtId="0" fontId="25" fillId="15" borderId="3" xfId="0" applyFont="1" applyFill="1" applyBorder="1" applyAlignment="1">
      <alignment horizontal="center" vertical="center" textRotation="255"/>
    </xf>
    <xf numFmtId="0" fontId="25" fillId="15" borderId="5" xfId="0" applyFont="1" applyFill="1" applyBorder="1" applyAlignment="1">
      <alignment horizontal="center" vertical="center" textRotation="255"/>
    </xf>
    <xf numFmtId="0" fontId="25" fillId="15" borderId="7" xfId="0" applyFont="1" applyFill="1" applyBorder="1" applyAlignment="1">
      <alignment horizontal="center" vertical="center" textRotation="255"/>
    </xf>
    <xf numFmtId="0" fontId="25" fillId="11" borderId="3" xfId="0" applyFont="1" applyFill="1" applyBorder="1" applyAlignment="1">
      <alignment horizontal="center" vertical="center" textRotation="255"/>
    </xf>
    <xf numFmtId="0" fontId="25" fillId="11" borderId="5" xfId="0" applyFont="1" applyFill="1" applyBorder="1" applyAlignment="1">
      <alignment horizontal="center" vertical="center" textRotation="255"/>
    </xf>
    <xf numFmtId="0" fontId="25" fillId="11" borderId="7" xfId="0" applyFont="1" applyFill="1" applyBorder="1" applyAlignment="1">
      <alignment horizontal="center" vertical="center" textRotation="255"/>
    </xf>
    <xf numFmtId="0" fontId="25" fillId="35" borderId="5" xfId="0" applyFont="1" applyFill="1" applyBorder="1" applyAlignment="1">
      <alignment horizontal="center" vertical="center" textRotation="255"/>
    </xf>
    <xf numFmtId="0" fontId="25" fillId="35" borderId="7" xfId="0" applyFont="1" applyFill="1" applyBorder="1" applyAlignment="1">
      <alignment horizontal="center" vertical="center" textRotation="255"/>
    </xf>
    <xf numFmtId="0" fontId="25" fillId="15" borderId="9" xfId="0" applyFont="1" applyFill="1" applyBorder="1" applyAlignment="1">
      <alignment horizontal="center" vertical="center" textRotation="255"/>
    </xf>
    <xf numFmtId="0" fontId="25" fillId="15" borderId="1" xfId="0" applyFont="1" applyFill="1" applyBorder="1" applyAlignment="1">
      <alignment horizontal="center" vertical="center" textRotation="255"/>
    </xf>
    <xf numFmtId="0" fontId="25" fillId="15" borderId="10" xfId="0" applyFont="1" applyFill="1" applyBorder="1" applyAlignment="1">
      <alignment horizontal="center" vertical="center" textRotation="255"/>
    </xf>
    <xf numFmtId="0" fontId="19" fillId="9" borderId="1" xfId="0" applyFont="1" applyFill="1" applyBorder="1" applyAlignment="1">
      <alignment horizontal="center" vertical="center" textRotation="255"/>
    </xf>
    <xf numFmtId="44" fontId="0" fillId="0" borderId="0" xfId="0" applyNumberFormat="1" applyAlignment="1">
      <alignment horizontal="center" vertical="center"/>
    </xf>
    <xf numFmtId="0" fontId="0" fillId="0" borderId="0" xfId="0" applyAlignment="1">
      <alignment horizontal="center" vertical="center"/>
    </xf>
    <xf numFmtId="0" fontId="0" fillId="0" borderId="5" xfId="0" applyBorder="1" applyAlignment="1">
      <alignment horizontal="center"/>
    </xf>
    <xf numFmtId="0" fontId="0" fillId="0" borderId="6" xfId="0" applyBorder="1" applyAlignment="1">
      <alignment horizontal="center"/>
    </xf>
    <xf numFmtId="0" fontId="0" fillId="0" borderId="0" xfId="0" applyAlignment="1">
      <alignment horizontal="center" vertical="center" wrapText="1"/>
    </xf>
    <xf numFmtId="44" fontId="0" fillId="0" borderId="0" xfId="1" applyFont="1" applyAlignment="1">
      <alignment horizontal="center" vertical="center"/>
    </xf>
    <xf numFmtId="44" fontId="0" fillId="0" borderId="5" xfId="1" applyFont="1" applyBorder="1" applyAlignment="1">
      <alignment horizontal="center"/>
    </xf>
    <xf numFmtId="44" fontId="0" fillId="0" borderId="6" xfId="1" applyFont="1" applyBorder="1" applyAlignment="1">
      <alignment horizont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21" fillId="9" borderId="6" xfId="0" applyFont="1" applyFill="1" applyBorder="1" applyAlignment="1">
      <alignment horizontal="center" vertical="center" textRotation="255"/>
    </xf>
    <xf numFmtId="0" fontId="21" fillId="38" borderId="6" xfId="0" applyFont="1" applyFill="1" applyBorder="1" applyAlignment="1">
      <alignment horizontal="center" vertical="center" textRotation="255"/>
    </xf>
    <xf numFmtId="0" fontId="0" fillId="0" borderId="3" xfId="0" applyBorder="1" applyAlignment="1">
      <alignment horizontal="center" vertical="center"/>
    </xf>
    <xf numFmtId="0" fontId="0" fillId="0" borderId="4" xfId="0" applyBorder="1" applyAlignment="1">
      <alignment horizontal="center" vertical="center"/>
    </xf>
    <xf numFmtId="0" fontId="21" fillId="0" borderId="6" xfId="0" applyFont="1" applyBorder="1" applyAlignment="1">
      <alignment horizontal="center" vertical="center" textRotation="255"/>
    </xf>
    <xf numFmtId="0" fontId="0" fillId="9" borderId="0" xfId="0" applyFill="1" applyAlignment="1">
      <alignment horizontal="center" vertical="center"/>
    </xf>
    <xf numFmtId="0" fontId="0" fillId="9" borderId="1" xfId="0" applyFill="1" applyBorder="1" applyAlignment="1">
      <alignment horizontal="center" vertical="center"/>
    </xf>
    <xf numFmtId="44" fontId="0" fillId="16" borderId="5" xfId="1" applyFont="1" applyFill="1" applyBorder="1" applyAlignment="1">
      <alignment horizontal="center"/>
    </xf>
    <xf numFmtId="44" fontId="0" fillId="16" borderId="6" xfId="1" applyFont="1" applyFill="1" applyBorder="1" applyAlignment="1">
      <alignment horizontal="center"/>
    </xf>
    <xf numFmtId="0" fontId="0" fillId="0" borderId="9" xfId="0" applyBorder="1" applyAlignment="1">
      <alignment horizontal="center" vertical="center"/>
    </xf>
    <xf numFmtId="0" fontId="0" fillId="24" borderId="5" xfId="0" applyFill="1" applyBorder="1" applyAlignment="1">
      <alignment horizontal="center"/>
    </xf>
    <xf numFmtId="0" fontId="0" fillId="24" borderId="6" xfId="0" applyFill="1" applyBorder="1" applyAlignment="1">
      <alignment horizontal="center"/>
    </xf>
    <xf numFmtId="0" fontId="0" fillId="15" borderId="1" xfId="0" applyFill="1" applyBorder="1" applyAlignment="1">
      <alignment horizontal="center" vertical="center" textRotation="255"/>
    </xf>
  </cellXfs>
  <cellStyles count="5">
    <cellStyle name="20% - Accent1" xfId="4" builtinId="30"/>
    <cellStyle name="Currency" xfId="1" builtinId="4"/>
    <cellStyle name="Hyperlink" xfId="2" builtinId="8"/>
    <cellStyle name="Normal" xfId="0" builtinId="0"/>
    <cellStyle name="Normal 2" xfId="3" xr:uid="{48C879D6-6CC9-4758-A299-1F90A7E750FB}"/>
  </cellStyles>
  <dxfs count="6">
    <dxf>
      <font>
        <color rgb="FF9C0006"/>
      </font>
      <fill>
        <patternFill>
          <bgColor rgb="FFFFC7CE"/>
        </patternFill>
      </fill>
    </dxf>
    <dxf>
      <font>
        <color rgb="FF9C0006"/>
      </font>
      <fill>
        <patternFill>
          <bgColor rgb="FFFFC7CE"/>
        </patternFill>
      </fill>
    </dxf>
    <dxf>
      <fill>
        <patternFill>
          <bgColor rgb="FFFFFF00"/>
        </patternFill>
      </fill>
      <border>
        <left style="thin">
          <color rgb="FFFF0000"/>
        </left>
        <right style="thin">
          <color rgb="FFFF0000"/>
        </right>
        <top style="thin">
          <color rgb="FFFF0000"/>
        </top>
        <bottom style="thin">
          <color rgb="FFFF0000"/>
        </bottom>
        <vertical/>
        <horizontal/>
      </border>
    </dxf>
    <dxf>
      <font>
        <color rgb="FF9C5700"/>
      </font>
      <fill>
        <patternFill>
          <bgColor rgb="FFFFEB9C"/>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FF99FF"/>
      <color rgb="FFFF66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2801600" cy="6619875"/>
    <xdr:sp macro="" textlink="">
      <xdr:nvSpPr>
        <xdr:cNvPr id="3" name="Shape 3">
          <a:extLst>
            <a:ext uri="{FF2B5EF4-FFF2-40B4-BE49-F238E27FC236}">
              <a16:creationId xmlns:a16="http://schemas.microsoft.com/office/drawing/2014/main" id="{00000000-0008-0000-0300-000003000000}"/>
            </a:ext>
          </a:extLst>
        </xdr:cNvPr>
        <xdr:cNvSpPr txBox="1"/>
      </xdr:nvSpPr>
      <xdr:spPr>
        <a:xfrm>
          <a:off x="0" y="474825"/>
          <a:ext cx="10692000" cy="66103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User Perspective</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This resource is used by childminders to calculate their income and expenditure on a monthly basis.</a:t>
          </a:r>
          <a:endParaRPr sz="1100" b="0" i="0" u="none" strike="noStrike">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 </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This resource is part of </a:t>
          </a:r>
          <a:r>
            <a:rPr lang="en-US" sz="1100" b="1">
              <a:solidFill>
                <a:schemeClr val="dk1"/>
              </a:solidFill>
              <a:latin typeface="Calibri"/>
              <a:ea typeface="Calibri"/>
              <a:cs typeface="Calibri"/>
              <a:sym typeface="Calibri"/>
            </a:rPr>
            <a:t>small </a:t>
          </a:r>
          <a:r>
            <a:rPr lang="en-US" sz="1100">
              <a:solidFill>
                <a:schemeClr val="dk1"/>
              </a:solidFill>
              <a:latin typeface="Calibri"/>
              <a:ea typeface="Calibri"/>
              <a:cs typeface="Calibri"/>
              <a:sym typeface="Calibri"/>
            </a:rPr>
            <a:t>setting (10 kids or less) childerminder pack.  </a:t>
          </a:r>
          <a:endParaRPr sz="14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The pack is designed to help Childminders record their finances.</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Designer</a:t>
          </a:r>
          <a:endParaRPr sz="1400"/>
        </a:p>
        <a:p>
          <a:pPr marL="0" marR="0" lvl="0" indent="0" algn="l" rtl="0">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Twinkl Control shows the percentage allowance depending on the averge number of hours worked (according to HMRC-Tax-Guidance-for-Childminders-Income-and-Expenses).  </a:t>
          </a:r>
          <a:endParaRPr sz="1400"/>
        </a:p>
        <a:p>
          <a:pPr marL="0" marR="0" lvl="0" indent="0" algn="l" rtl="0">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These figures are set by the government.  If the government change the allowances the numbers can be changed on the TwinklControl sheet and this will change all the appropriate formulae.</a:t>
          </a:r>
          <a:endParaRPr sz="1400"/>
        </a:p>
        <a:p>
          <a:pPr marL="0" marR="0" lvl="0" indent="0" algn="l" rtl="0">
            <a:lnSpc>
              <a:spcPct val="100000"/>
            </a:lnSpc>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There are several named cells on the Twinkl Control sheet which are used in the formulae on the resource.</a:t>
          </a:r>
          <a:endParaRPr sz="1400"/>
        </a:p>
        <a:p>
          <a:pPr marL="0" lvl="0" indent="0" algn="l" rtl="0">
            <a:spcBef>
              <a:spcPts val="0"/>
            </a:spcBef>
            <a:spcAft>
              <a:spcPts val="0"/>
            </a:spcAft>
            <a:buSzPts val="1100"/>
            <a:buFont typeface="Arial"/>
            <a:buNone/>
          </a:pPr>
          <a:endParaRPr sz="1100"/>
        </a:p>
        <a:p>
          <a:pPr marL="0" marR="0" lvl="0" indent="0" algn="l" rtl="0">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The dates are calculated from the year (named cell) which can be changed by the user on the Income sheet.</a:t>
          </a:r>
          <a:endParaRPr sz="1100"/>
        </a:p>
        <a:p>
          <a:pPr marL="0" lvl="0" indent="0" algn="l" rtl="0">
            <a:spcBef>
              <a:spcPts val="0"/>
            </a:spcBef>
            <a:spcAft>
              <a:spcPts val="0"/>
            </a:spcAft>
            <a:buSzPts val="1100"/>
            <a:buFont typeface="Arial"/>
            <a:buNone/>
          </a:pP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No need for TCA Input sheets.</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Needs formatting and branding.</a:t>
          </a:r>
          <a:endParaRPr sz="1400"/>
        </a:p>
        <a:p>
          <a:pPr marL="0" marR="0" lvl="0" indent="0" algn="l" rtl="0">
            <a:lnSpc>
              <a:spcPct val="100000"/>
            </a:lnSpc>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marR="0" lvl="0" indent="0" algn="l" rtl="0">
            <a:lnSpc>
              <a:spcPct val="100000"/>
            </a:lnSpc>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*Also requires disclaimer from the Twinkl legal team.</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Before Upload</a:t>
          </a:r>
          <a:endParaRPr sz="1100"/>
        </a:p>
        <a:p>
          <a:pPr marL="0" lvl="0" indent="0" algn="l" rtl="0">
            <a:spcBef>
              <a:spcPts val="0"/>
            </a:spcBef>
            <a:spcAft>
              <a:spcPts val="0"/>
            </a:spcAft>
            <a:buClr>
              <a:schemeClr val="dk1"/>
            </a:buClr>
            <a:buSzPts val="1100"/>
            <a:buFont typeface="Calibri"/>
            <a:buNone/>
          </a:pPr>
          <a:r>
            <a:rPr lang="en-US" sz="1100">
              <a:solidFill>
                <a:schemeClr val="dk1"/>
              </a:solidFill>
              <a:latin typeface="Calibri"/>
              <a:ea typeface="Calibri"/>
              <a:cs typeface="Calibri"/>
              <a:sym typeface="Calibri"/>
            </a:rPr>
            <a:t>Hide this explanation sheet and the Twinkl Control sheet (right click on the tab and select 'Hide').</a:t>
          </a:r>
          <a:endParaRPr sz="1400"/>
        </a:p>
        <a:p>
          <a:pPr marL="0" lvl="0" indent="0" algn="l" rtl="0">
            <a:spcBef>
              <a:spcPts val="0"/>
            </a:spcBef>
            <a:spcAft>
              <a:spcPts val="0"/>
            </a:spcAft>
            <a:buSzPts val="1100"/>
            <a:buFont typeface="Arial"/>
            <a:buNone/>
          </a:pPr>
          <a:endParaRPr sz="1100">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1">
              <a:solidFill>
                <a:schemeClr val="dk1"/>
              </a:solidFill>
              <a:latin typeface="Calibri"/>
              <a:ea typeface="Calibri"/>
              <a:cs typeface="Calibri"/>
              <a:sym typeface="Calibri"/>
            </a:rPr>
            <a:t>Disclaimer</a:t>
          </a:r>
          <a:endParaRPr sz="1400"/>
        </a:p>
        <a:p>
          <a:pPr marL="0" lvl="0" indent="0" algn="l" rtl="0">
            <a:spcBef>
              <a:spcPts val="0"/>
            </a:spcBef>
            <a:spcAft>
              <a:spcPts val="0"/>
            </a:spcAft>
            <a:buSzPts val="1100"/>
            <a:buFont typeface="Arial"/>
            <a:buNone/>
          </a:pPr>
          <a:endParaRPr sz="1100" b="1">
            <a:solidFill>
              <a:schemeClr val="dk1"/>
            </a:solidFill>
            <a:latin typeface="Calibri"/>
            <a:ea typeface="Calibri"/>
            <a:cs typeface="Calibri"/>
            <a:sym typeface="Calibri"/>
          </a:endParaRPr>
        </a:p>
        <a:p>
          <a:pPr marL="0" lvl="0" indent="0" algn="l" rtl="0">
            <a:spcBef>
              <a:spcPts val="0"/>
            </a:spcBef>
            <a:spcAft>
              <a:spcPts val="0"/>
            </a:spcAft>
            <a:buClr>
              <a:schemeClr val="dk1"/>
            </a:buClr>
            <a:buSzPts val="1100"/>
            <a:buFont typeface="Calibri"/>
            <a:buNone/>
          </a:pPr>
          <a:r>
            <a:rPr lang="en-US" sz="1100" b="0" i="0">
              <a:solidFill>
                <a:schemeClr val="dk1"/>
              </a:solidFill>
              <a:latin typeface="Calibri"/>
              <a:ea typeface="Calibri"/>
              <a:cs typeface="Calibri"/>
              <a:sym typeface="Calibri"/>
            </a:rPr>
            <a:t>This resource is provided for informational purposes only. It is not intended nor implied to be professional advice nor is it intended or implied to be a substitute for professional advice. We do not warrant that the information provided will meet your requirements. It is up to you to contact a relevant professional if you require specific advice regarding anything contained within this resource. You should not rely on the material included within this resource and we do not accept any responsibility if you do. </a:t>
          </a:r>
          <a:endParaRPr sz="1100" b="1"/>
        </a:p>
        <a:p>
          <a:pPr marL="0" lvl="0" indent="0" algn="l" rtl="0">
            <a:spcBef>
              <a:spcPts val="0"/>
            </a:spcBef>
            <a:spcAft>
              <a:spcPts val="0"/>
            </a:spcAft>
            <a:buSzPts val="1100"/>
            <a:buFont typeface="Arial"/>
            <a:buNone/>
          </a:pPr>
          <a:endParaRPr sz="11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63C66"/>
      </a:accent1>
      <a:accent2>
        <a:srgbClr val="F5A138"/>
      </a:accent2>
      <a:accent3>
        <a:srgbClr val="A5A5A5"/>
      </a:accent3>
      <a:accent4>
        <a:srgbClr val="77CABB"/>
      </a:accent4>
      <a:accent5>
        <a:srgbClr val="5B9BD5"/>
      </a:accent5>
      <a:accent6>
        <a:srgbClr val="39308E"/>
      </a:accent6>
      <a:hlink>
        <a:srgbClr val="0563C1"/>
      </a:hlink>
      <a:folHlink>
        <a:srgbClr val="0563C1"/>
      </a:folHlink>
    </a:clrScheme>
    <a:fontScheme name="Sheets">
      <a:majorFont>
        <a:latin typeface="Roboto"/>
        <a:ea typeface="Roboto"/>
        <a:cs typeface="Roboto"/>
      </a:majorFont>
      <a:minorFont>
        <a:latin typeface="Roboto"/>
        <a:ea typeface="Roboto"/>
        <a:cs typeface="Robot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sheetPr>
  <dimension ref="A1:BF600"/>
  <sheetViews>
    <sheetView showGridLines="0" zoomScale="80" zoomScaleNormal="80" workbookViewId="0">
      <pane xSplit="1" ySplit="1" topLeftCell="B22" activePane="bottomRight" state="frozen"/>
      <selection pane="topRight" activeCell="B1" sqref="B1"/>
      <selection pane="bottomLeft" activeCell="A9" sqref="A9"/>
      <selection pane="bottomRight" activeCell="B21" sqref="B21:D21"/>
    </sheetView>
  </sheetViews>
  <sheetFormatPr defaultColWidth="12.6640625" defaultRowHeight="14.95" customHeight="1"/>
  <cols>
    <col min="1" max="1" width="31.88671875" style="152" customWidth="1"/>
    <col min="2" max="5" width="12.77734375" style="152" customWidth="1"/>
    <col min="6" max="9" width="12.77734375" style="148" customWidth="1"/>
    <col min="10" max="37" width="12.77734375" customWidth="1"/>
    <col min="38" max="38" width="14.88671875" customWidth="1"/>
    <col min="39" max="39" width="12.109375" customWidth="1"/>
    <col min="40" max="40" width="8.6640625" customWidth="1"/>
    <col min="41" max="41" width="27" customWidth="1"/>
    <col min="42" max="54" width="8.6640625" customWidth="1"/>
  </cols>
  <sheetData>
    <row r="1" spans="1:58" ht="30.75" customHeight="1" thickBot="1">
      <c r="A1" s="301" t="s">
        <v>0</v>
      </c>
      <c r="B1" s="664" t="s">
        <v>1</v>
      </c>
      <c r="C1" s="665"/>
      <c r="D1" s="665"/>
      <c r="E1" s="666" t="s">
        <v>3</v>
      </c>
      <c r="F1" s="665"/>
      <c r="G1" s="667"/>
      <c r="H1" s="668" t="s">
        <v>4</v>
      </c>
      <c r="I1" s="669"/>
      <c r="J1" s="670"/>
      <c r="K1" s="671" t="s">
        <v>5</v>
      </c>
      <c r="L1" s="656"/>
      <c r="M1" s="657"/>
      <c r="N1" s="655" t="s">
        <v>6</v>
      </c>
      <c r="O1" s="656"/>
      <c r="P1" s="657"/>
      <c r="Q1" s="655" t="s">
        <v>7</v>
      </c>
      <c r="R1" s="656"/>
      <c r="S1" s="657"/>
      <c r="T1" s="655" t="s">
        <v>8</v>
      </c>
      <c r="U1" s="656"/>
      <c r="V1" s="657"/>
      <c r="W1" s="655" t="s">
        <v>9</v>
      </c>
      <c r="X1" s="656"/>
      <c r="Y1" s="657"/>
      <c r="Z1" s="655" t="s">
        <v>10</v>
      </c>
      <c r="AA1" s="656"/>
      <c r="AB1" s="657"/>
      <c r="AC1" s="655" t="s">
        <v>11</v>
      </c>
      <c r="AD1" s="656"/>
      <c r="AE1" s="657"/>
      <c r="AF1" s="655" t="s">
        <v>12</v>
      </c>
      <c r="AG1" s="656"/>
      <c r="AH1" s="657"/>
      <c r="AI1" s="655" t="s">
        <v>13</v>
      </c>
      <c r="AJ1" s="656"/>
      <c r="AK1" s="658"/>
      <c r="AL1" s="155" t="s">
        <v>2</v>
      </c>
      <c r="AM1" s="2"/>
      <c r="AN1" s="2"/>
      <c r="AO1" s="2"/>
      <c r="AP1" s="2"/>
      <c r="AQ1" s="2"/>
      <c r="AR1" s="2"/>
      <c r="AS1" s="2"/>
      <c r="AT1" s="2"/>
      <c r="AU1" s="2"/>
      <c r="AV1" s="2"/>
      <c r="AW1" s="2"/>
      <c r="AX1" s="2"/>
      <c r="AY1" s="2"/>
      <c r="AZ1" s="2"/>
      <c r="BA1" s="2"/>
      <c r="BB1" s="2"/>
      <c r="BC1" s="2"/>
    </row>
    <row r="2" spans="1:58" ht="23.3" customHeight="1">
      <c r="A2" s="164" t="s">
        <v>14</v>
      </c>
      <c r="B2" s="279" t="s">
        <v>86</v>
      </c>
      <c r="C2" s="280" t="s">
        <v>87</v>
      </c>
      <c r="D2" s="281" t="s">
        <v>2</v>
      </c>
      <c r="E2" s="282" t="s">
        <v>86</v>
      </c>
      <c r="F2" s="156" t="s">
        <v>87</v>
      </c>
      <c r="G2" s="155" t="s">
        <v>2</v>
      </c>
      <c r="H2" s="283" t="s">
        <v>86</v>
      </c>
      <c r="I2" s="156" t="s">
        <v>87</v>
      </c>
      <c r="J2" s="155" t="s">
        <v>2</v>
      </c>
      <c r="K2" s="283" t="s">
        <v>86</v>
      </c>
      <c r="L2" s="156" t="s">
        <v>87</v>
      </c>
      <c r="M2" s="155" t="s">
        <v>2</v>
      </c>
      <c r="N2" s="283" t="s">
        <v>86</v>
      </c>
      <c r="O2" s="156" t="s">
        <v>87</v>
      </c>
      <c r="P2" s="155" t="s">
        <v>2</v>
      </c>
      <c r="Q2" s="283" t="s">
        <v>86</v>
      </c>
      <c r="R2" s="156" t="s">
        <v>87</v>
      </c>
      <c r="S2" s="155" t="s">
        <v>2</v>
      </c>
      <c r="T2" s="283" t="s">
        <v>86</v>
      </c>
      <c r="U2" s="156" t="s">
        <v>87</v>
      </c>
      <c r="V2" s="155" t="s">
        <v>2</v>
      </c>
      <c r="W2" s="283" t="s">
        <v>86</v>
      </c>
      <c r="X2" s="156" t="s">
        <v>87</v>
      </c>
      <c r="Y2" s="155" t="s">
        <v>2</v>
      </c>
      <c r="Z2" s="283" t="s">
        <v>86</v>
      </c>
      <c r="AA2" s="156" t="s">
        <v>87</v>
      </c>
      <c r="AB2" s="155" t="s">
        <v>2</v>
      </c>
      <c r="AC2" s="283" t="s">
        <v>86</v>
      </c>
      <c r="AD2" s="156" t="s">
        <v>87</v>
      </c>
      <c r="AE2" s="155" t="s">
        <v>2</v>
      </c>
      <c r="AF2" s="283" t="s">
        <v>86</v>
      </c>
      <c r="AG2" s="156" t="s">
        <v>87</v>
      </c>
      <c r="AH2" s="155" t="s">
        <v>2</v>
      </c>
      <c r="AI2" s="283" t="s">
        <v>86</v>
      </c>
      <c r="AJ2" s="156" t="s">
        <v>87</v>
      </c>
      <c r="AK2" s="155" t="s">
        <v>2</v>
      </c>
      <c r="AL2" s="155" t="s">
        <v>2</v>
      </c>
      <c r="AM2" s="3"/>
      <c r="AN2" s="3"/>
      <c r="AO2" s="3"/>
      <c r="AP2" s="4"/>
      <c r="AQ2" s="4"/>
      <c r="AR2" s="4"/>
      <c r="AS2" s="4"/>
      <c r="AT2" s="4"/>
      <c r="AU2" s="4"/>
      <c r="AV2" s="4"/>
      <c r="AW2" s="4"/>
      <c r="AX2" s="5"/>
      <c r="AY2" s="5"/>
      <c r="AZ2" s="5"/>
      <c r="BA2" s="5"/>
      <c r="BB2" s="5"/>
      <c r="BC2" s="5"/>
    </row>
    <row r="3" spans="1:58" ht="16.3">
      <c r="A3" s="634"/>
      <c r="B3" s="633"/>
      <c r="C3" s="633"/>
      <c r="D3" s="174">
        <f t="shared" ref="D3:D16" si="0">SUM(B3:C3)</f>
        <v>0</v>
      </c>
      <c r="E3" s="594"/>
      <c r="F3" s="594"/>
      <c r="G3" s="146">
        <f>SUM(E3:F3)</f>
        <v>0</v>
      </c>
      <c r="H3" s="597"/>
      <c r="I3" s="597"/>
      <c r="J3" s="101">
        <f>SUM(H3:I3)</f>
        <v>0</v>
      </c>
      <c r="K3" s="268"/>
      <c r="L3" s="268"/>
      <c r="M3" s="101">
        <f>SUM(K3:L3)</f>
        <v>0</v>
      </c>
      <c r="N3" s="599"/>
      <c r="O3" s="599"/>
      <c r="P3" s="101">
        <f>SUM(N3:O3)</f>
        <v>0</v>
      </c>
      <c r="Q3" s="290"/>
      <c r="R3" s="290"/>
      <c r="S3" s="101">
        <f>SUM(Q3:R3)</f>
        <v>0</v>
      </c>
      <c r="T3" s="302"/>
      <c r="U3" s="302"/>
      <c r="V3" s="101">
        <f>SUM(T3:U3)</f>
        <v>0</v>
      </c>
      <c r="W3" s="303"/>
      <c r="X3" s="303"/>
      <c r="Y3" s="101">
        <f>SUM(W3:X3)</f>
        <v>0</v>
      </c>
      <c r="Z3" s="314"/>
      <c r="AA3" s="314"/>
      <c r="AB3" s="101">
        <f>SUM(Z3:AA3)</f>
        <v>0</v>
      </c>
      <c r="AC3" s="304"/>
      <c r="AD3" s="304"/>
      <c r="AE3" s="101">
        <f>SUM(AC3:AD3)</f>
        <v>0</v>
      </c>
      <c r="AF3" s="580"/>
      <c r="AG3" s="580"/>
      <c r="AH3" s="101">
        <f>SUM(AF3:AG3)</f>
        <v>0</v>
      </c>
      <c r="AI3" s="536">
        <f>'Invoice &amp; Payments'!F110</f>
        <v>0</v>
      </c>
      <c r="AJ3" s="536">
        <f>'Invoice &amp; Payments'!G110</f>
        <v>0</v>
      </c>
      <c r="AK3" s="101">
        <f>SUM(AI3:AJ3)</f>
        <v>0</v>
      </c>
      <c r="AL3" s="172">
        <f>SUM(D3,G3,J3,M3,P3,S3,V3,Y3,AB3,AE3,AH3,AK3)</f>
        <v>0</v>
      </c>
      <c r="AM3" s="6"/>
      <c r="AN3" s="6"/>
      <c r="AO3" s="6"/>
      <c r="AP3" s="6"/>
      <c r="AQ3" s="6"/>
      <c r="AR3" s="6"/>
      <c r="AS3" s="7"/>
      <c r="AT3" s="7"/>
      <c r="AU3" s="7"/>
      <c r="AV3" s="7"/>
      <c r="AW3" s="7"/>
      <c r="AX3" s="7"/>
      <c r="AY3" s="7"/>
      <c r="AZ3" s="7"/>
      <c r="BA3" s="1"/>
      <c r="BB3" s="1"/>
      <c r="BC3" s="1"/>
      <c r="BD3" s="1"/>
      <c r="BE3" s="1"/>
      <c r="BF3" s="1"/>
    </row>
    <row r="4" spans="1:58" ht="16.3">
      <c r="A4" s="171" t="s">
        <v>55</v>
      </c>
      <c r="B4" s="205">
        <f>'Invoice &amp; Payments'!F3</f>
        <v>0</v>
      </c>
      <c r="C4" s="205">
        <f>'Invoice &amp; Payments'!G3</f>
        <v>0</v>
      </c>
      <c r="D4" s="174">
        <f t="shared" si="0"/>
        <v>0</v>
      </c>
      <c r="E4" s="594"/>
      <c r="F4" s="594"/>
      <c r="G4" s="146">
        <f t="shared" ref="G4:G16" si="1">SUM(E4:F4)</f>
        <v>0</v>
      </c>
      <c r="H4" s="597"/>
      <c r="I4" s="597"/>
      <c r="J4" s="101">
        <f t="shared" ref="J4:J16" si="2">SUM(H4:I4)</f>
        <v>0</v>
      </c>
      <c r="K4" s="268"/>
      <c r="L4" s="268"/>
      <c r="M4" s="101">
        <f t="shared" ref="M4:M16" si="3">SUM(K4:L4)</f>
        <v>0</v>
      </c>
      <c r="N4" s="599"/>
      <c r="O4" s="599"/>
      <c r="P4" s="101">
        <f t="shared" ref="P4:P16" si="4">SUM(N4:O4)</f>
        <v>0</v>
      </c>
      <c r="Q4" s="290"/>
      <c r="R4" s="290"/>
      <c r="S4" s="101">
        <f t="shared" ref="S4:S16" si="5">SUM(Q4:R4)</f>
        <v>0</v>
      </c>
      <c r="T4" s="302"/>
      <c r="U4" s="302"/>
      <c r="V4" s="101">
        <f t="shared" ref="V4:V16" si="6">SUM(T4:U4)</f>
        <v>0</v>
      </c>
      <c r="W4" s="303"/>
      <c r="X4" s="303"/>
      <c r="Y4" s="101">
        <f t="shared" ref="Y4:Y16" si="7">SUM(W4:X4)</f>
        <v>0</v>
      </c>
      <c r="Z4" s="314"/>
      <c r="AA4" s="314"/>
      <c r="AB4" s="101">
        <f t="shared" ref="AB4:AB16" si="8">SUM(Z4:AA4)</f>
        <v>0</v>
      </c>
      <c r="AC4" s="304"/>
      <c r="AD4" s="304"/>
      <c r="AE4" s="101">
        <f t="shared" ref="AE4:AE16" si="9">SUM(AC4:AD4)</f>
        <v>0</v>
      </c>
      <c r="AF4" s="306"/>
      <c r="AG4" s="306"/>
      <c r="AH4" s="101">
        <f t="shared" ref="AH4:AH16" si="10">SUM(AF4:AG4)</f>
        <v>0</v>
      </c>
      <c r="AI4" s="307"/>
      <c r="AJ4" s="307"/>
      <c r="AK4" s="101">
        <f t="shared" ref="AK4:AK16" si="11">SUM(AI4:AJ4)</f>
        <v>0</v>
      </c>
      <c r="AL4" s="172">
        <f t="shared" ref="AL4:AL16" si="12">SUM(D4,G4,J4,M4,P4,S4,V4,Y4,AB4,AE4,AH4,AK4)</f>
        <v>0</v>
      </c>
      <c r="AM4" s="6"/>
      <c r="AN4" s="6"/>
      <c r="AO4" s="6"/>
      <c r="AP4" s="6"/>
      <c r="AQ4" s="6"/>
      <c r="AR4" s="6"/>
      <c r="AS4" s="7"/>
      <c r="AT4" s="7"/>
      <c r="AU4" s="7"/>
      <c r="AV4" s="7"/>
      <c r="AW4" s="7"/>
      <c r="AX4" s="7"/>
      <c r="AY4" s="7"/>
      <c r="AZ4" s="7"/>
      <c r="BA4" s="1"/>
      <c r="BB4" s="1"/>
      <c r="BC4" s="1"/>
      <c r="BD4" s="1"/>
      <c r="BE4" s="1"/>
      <c r="BF4" s="1"/>
    </row>
    <row r="5" spans="1:58" ht="16.3">
      <c r="A5" s="634"/>
      <c r="B5" s="633"/>
      <c r="C5" s="633"/>
      <c r="D5" s="174">
        <f t="shared" si="0"/>
        <v>0</v>
      </c>
      <c r="E5" s="595"/>
      <c r="F5" s="595"/>
      <c r="G5" s="146">
        <f t="shared" si="1"/>
        <v>0</v>
      </c>
      <c r="H5" s="597"/>
      <c r="I5" s="597"/>
      <c r="J5" s="101">
        <f t="shared" si="2"/>
        <v>0</v>
      </c>
      <c r="K5" s="268"/>
      <c r="L5" s="268"/>
      <c r="M5" s="101">
        <f t="shared" si="3"/>
        <v>0</v>
      </c>
      <c r="N5" s="599"/>
      <c r="O5" s="599"/>
      <c r="P5" s="101">
        <f t="shared" si="4"/>
        <v>0</v>
      </c>
      <c r="Q5" s="290"/>
      <c r="R5" s="290"/>
      <c r="S5" s="101">
        <f t="shared" si="5"/>
        <v>0</v>
      </c>
      <c r="T5" s="536"/>
      <c r="U5" s="536"/>
      <c r="V5" s="101">
        <f t="shared" si="6"/>
        <v>0</v>
      </c>
      <c r="W5" s="536"/>
      <c r="X5" s="536"/>
      <c r="Y5" s="101">
        <f t="shared" si="7"/>
        <v>0</v>
      </c>
      <c r="Z5" s="565"/>
      <c r="AA5" s="565"/>
      <c r="AB5" s="101">
        <f t="shared" si="8"/>
        <v>0</v>
      </c>
      <c r="AC5" s="536"/>
      <c r="AD5" s="536"/>
      <c r="AE5" s="101">
        <f t="shared" si="9"/>
        <v>0</v>
      </c>
      <c r="AF5" s="580"/>
      <c r="AG5" s="580"/>
      <c r="AH5" s="101">
        <f t="shared" si="10"/>
        <v>0</v>
      </c>
      <c r="AI5" s="536"/>
      <c r="AJ5" s="536"/>
      <c r="AK5" s="101">
        <f t="shared" si="11"/>
        <v>0</v>
      </c>
      <c r="AL5" s="172">
        <f t="shared" si="12"/>
        <v>0</v>
      </c>
      <c r="AM5" s="6"/>
      <c r="AN5" s="6"/>
      <c r="AO5" s="6"/>
      <c r="AP5" s="6"/>
      <c r="AQ5" s="6"/>
      <c r="AR5" s="6"/>
      <c r="AS5" s="7"/>
      <c r="AT5" s="7"/>
      <c r="AU5" s="7"/>
      <c r="AV5" s="7"/>
      <c r="AW5" s="7"/>
      <c r="AX5" s="7"/>
      <c r="AY5" s="7"/>
      <c r="AZ5" s="7"/>
      <c r="BA5" s="1"/>
      <c r="BB5" s="1"/>
      <c r="BC5" s="1"/>
      <c r="BD5" s="1"/>
      <c r="BE5" s="1"/>
      <c r="BF5" s="1"/>
    </row>
    <row r="6" spans="1:58" ht="16.3">
      <c r="A6" s="171" t="s">
        <v>76</v>
      </c>
      <c r="B6" s="205">
        <f>'Invoice &amp; Payments'!F11</f>
        <v>0</v>
      </c>
      <c r="C6" s="205">
        <f>'Invoice &amp; Payments'!G11</f>
        <v>0</v>
      </c>
      <c r="D6" s="174">
        <f t="shared" si="0"/>
        <v>0</v>
      </c>
      <c r="E6" s="594"/>
      <c r="F6" s="594"/>
      <c r="G6" s="146">
        <f t="shared" si="1"/>
        <v>0</v>
      </c>
      <c r="H6" s="597"/>
      <c r="I6" s="597"/>
      <c r="J6" s="101">
        <f t="shared" si="2"/>
        <v>0</v>
      </c>
      <c r="K6" s="268"/>
      <c r="L6" s="268"/>
      <c r="M6" s="101">
        <f t="shared" si="3"/>
        <v>0</v>
      </c>
      <c r="N6" s="599"/>
      <c r="O6" s="599"/>
      <c r="P6" s="101">
        <f t="shared" si="4"/>
        <v>0</v>
      </c>
      <c r="Q6" s="290"/>
      <c r="R6" s="290"/>
      <c r="S6" s="101">
        <f t="shared" si="5"/>
        <v>0</v>
      </c>
      <c r="T6" s="302"/>
      <c r="U6" s="302"/>
      <c r="V6" s="101">
        <f t="shared" si="6"/>
        <v>0</v>
      </c>
      <c r="W6" s="303"/>
      <c r="X6" s="303"/>
      <c r="Y6" s="101">
        <f t="shared" si="7"/>
        <v>0</v>
      </c>
      <c r="Z6" s="314"/>
      <c r="AA6" s="314"/>
      <c r="AB6" s="101">
        <f t="shared" si="8"/>
        <v>0</v>
      </c>
      <c r="AC6" s="304"/>
      <c r="AD6" s="304"/>
      <c r="AE6" s="101">
        <f t="shared" si="9"/>
        <v>0</v>
      </c>
      <c r="AF6" s="306"/>
      <c r="AG6" s="306"/>
      <c r="AH6" s="101">
        <f t="shared" si="10"/>
        <v>0</v>
      </c>
      <c r="AI6" s="307"/>
      <c r="AJ6" s="307"/>
      <c r="AK6" s="101">
        <f t="shared" si="11"/>
        <v>0</v>
      </c>
      <c r="AL6" s="172">
        <f t="shared" si="12"/>
        <v>0</v>
      </c>
      <c r="AM6" s="6"/>
      <c r="AN6" s="6"/>
      <c r="AO6" s="6"/>
      <c r="AP6" s="6"/>
      <c r="AQ6" s="6"/>
      <c r="AR6" s="6"/>
      <c r="AS6" s="7"/>
      <c r="AT6" s="7"/>
      <c r="AU6" s="7"/>
      <c r="AV6" s="7"/>
      <c r="AW6" s="7"/>
      <c r="AX6" s="7"/>
      <c r="AY6" s="7"/>
      <c r="AZ6" s="7"/>
      <c r="BA6" s="1"/>
      <c r="BB6" s="1"/>
      <c r="BC6" s="1"/>
      <c r="BD6" s="1"/>
      <c r="BE6" s="1"/>
      <c r="BF6" s="1"/>
    </row>
    <row r="7" spans="1:58" ht="16.3">
      <c r="A7" s="171" t="s">
        <v>74</v>
      </c>
      <c r="B7" s="205">
        <f>'Invoice &amp; Payments'!F6</f>
        <v>0</v>
      </c>
      <c r="C7" s="205">
        <f>'Invoice &amp; Payments'!G6</f>
        <v>0</v>
      </c>
      <c r="D7" s="174">
        <f t="shared" si="0"/>
        <v>0</v>
      </c>
      <c r="E7" s="594"/>
      <c r="F7" s="594"/>
      <c r="G7" s="146">
        <f t="shared" si="1"/>
        <v>0</v>
      </c>
      <c r="H7" s="597"/>
      <c r="I7" s="597"/>
      <c r="J7" s="101">
        <f t="shared" si="2"/>
        <v>0</v>
      </c>
      <c r="K7" s="268"/>
      <c r="L7" s="268"/>
      <c r="M7" s="101">
        <f t="shared" si="3"/>
        <v>0</v>
      </c>
      <c r="N7" s="599"/>
      <c r="O7" s="599"/>
      <c r="P7" s="101">
        <f t="shared" si="4"/>
        <v>0</v>
      </c>
      <c r="Q7" s="290"/>
      <c r="R7" s="290"/>
      <c r="S7" s="101">
        <f t="shared" si="5"/>
        <v>0</v>
      </c>
      <c r="T7" s="302"/>
      <c r="U7" s="302"/>
      <c r="V7" s="101">
        <f t="shared" si="6"/>
        <v>0</v>
      </c>
      <c r="W7" s="303"/>
      <c r="X7" s="303"/>
      <c r="Y7" s="101">
        <f t="shared" si="7"/>
        <v>0</v>
      </c>
      <c r="Z7" s="314"/>
      <c r="AA7" s="314"/>
      <c r="AB7" s="101">
        <f t="shared" si="8"/>
        <v>0</v>
      </c>
      <c r="AC7" s="304"/>
      <c r="AD7" s="304"/>
      <c r="AE7" s="101">
        <f t="shared" si="9"/>
        <v>0</v>
      </c>
      <c r="AF7" s="306"/>
      <c r="AG7" s="306"/>
      <c r="AH7" s="101">
        <f t="shared" si="10"/>
        <v>0</v>
      </c>
      <c r="AI7" s="307"/>
      <c r="AJ7" s="307"/>
      <c r="AK7" s="101">
        <f t="shared" si="11"/>
        <v>0</v>
      </c>
      <c r="AL7" s="172">
        <f t="shared" si="12"/>
        <v>0</v>
      </c>
      <c r="AM7" s="6"/>
      <c r="AN7" s="6"/>
      <c r="AO7" s="6"/>
      <c r="AP7" s="6"/>
      <c r="AQ7" s="6"/>
      <c r="AR7" s="6"/>
      <c r="AS7" s="7"/>
      <c r="AT7" s="7"/>
      <c r="AU7" s="7"/>
      <c r="AV7" s="7"/>
      <c r="AW7" s="7"/>
      <c r="AX7" s="7"/>
      <c r="AY7" s="7"/>
      <c r="AZ7" s="7"/>
      <c r="BA7" s="1"/>
      <c r="BB7" s="1"/>
      <c r="BC7" s="1"/>
      <c r="BD7" s="1"/>
      <c r="BE7" s="1"/>
      <c r="BF7" s="1"/>
    </row>
    <row r="8" spans="1:58" ht="16.3">
      <c r="A8" s="171" t="s">
        <v>94</v>
      </c>
      <c r="B8" s="205">
        <f>'Invoice &amp; Payments'!F5</f>
        <v>0</v>
      </c>
      <c r="C8" s="205">
        <f>'Invoice &amp; Payments'!G5</f>
        <v>0</v>
      </c>
      <c r="D8" s="174">
        <f t="shared" si="0"/>
        <v>0</v>
      </c>
      <c r="E8" s="594"/>
      <c r="F8" s="594"/>
      <c r="G8" s="146">
        <f t="shared" si="1"/>
        <v>0</v>
      </c>
      <c r="H8" s="597"/>
      <c r="I8" s="597"/>
      <c r="J8" s="101">
        <f t="shared" si="2"/>
        <v>0</v>
      </c>
      <c r="K8" s="268"/>
      <c r="L8" s="268"/>
      <c r="M8" s="101">
        <f t="shared" si="3"/>
        <v>0</v>
      </c>
      <c r="N8" s="599"/>
      <c r="O8" s="599"/>
      <c r="P8" s="101">
        <f t="shared" si="4"/>
        <v>0</v>
      </c>
      <c r="Q8" s="290"/>
      <c r="R8" s="290"/>
      <c r="S8" s="101">
        <f t="shared" ref="S8:S15" si="13">SUM(Q8:R8)</f>
        <v>0</v>
      </c>
      <c r="T8" s="302"/>
      <c r="U8" s="302"/>
      <c r="V8" s="101">
        <f t="shared" si="6"/>
        <v>0</v>
      </c>
      <c r="W8" s="303"/>
      <c r="X8" s="303"/>
      <c r="Y8" s="101">
        <f t="shared" si="7"/>
        <v>0</v>
      </c>
      <c r="Z8" s="314"/>
      <c r="AA8" s="314"/>
      <c r="AB8" s="101">
        <f t="shared" si="8"/>
        <v>0</v>
      </c>
      <c r="AC8" s="304"/>
      <c r="AD8" s="304"/>
      <c r="AE8" s="101">
        <f t="shared" si="9"/>
        <v>0</v>
      </c>
      <c r="AF8" s="306"/>
      <c r="AG8" s="306"/>
      <c r="AH8" s="101">
        <f t="shared" si="10"/>
        <v>0</v>
      </c>
      <c r="AI8" s="307"/>
      <c r="AJ8" s="307"/>
      <c r="AK8" s="101">
        <f t="shared" si="11"/>
        <v>0</v>
      </c>
      <c r="AL8" s="172">
        <f t="shared" si="12"/>
        <v>0</v>
      </c>
      <c r="AM8" s="6"/>
      <c r="AN8" s="6"/>
      <c r="AO8" s="6"/>
      <c r="AP8" s="6"/>
      <c r="AQ8" s="6"/>
      <c r="AR8" s="6"/>
      <c r="AS8" s="7"/>
      <c r="AT8" s="7"/>
      <c r="AU8" s="7"/>
      <c r="AV8" s="7"/>
      <c r="AW8" s="7"/>
      <c r="AX8" s="7"/>
      <c r="AY8" s="7"/>
      <c r="AZ8" s="7"/>
      <c r="BA8" s="1"/>
      <c r="BB8" s="1"/>
      <c r="BC8" s="1"/>
      <c r="BD8" s="1"/>
      <c r="BE8" s="1"/>
      <c r="BF8" s="1"/>
    </row>
    <row r="9" spans="1:58" ht="16.3">
      <c r="A9" s="171" t="s">
        <v>103</v>
      </c>
      <c r="B9" s="205">
        <f>'Invoice &amp; Payments'!F4</f>
        <v>0</v>
      </c>
      <c r="C9" s="205">
        <f>'Invoice &amp; Payments'!G4</f>
        <v>0</v>
      </c>
      <c r="D9" s="174">
        <f t="shared" si="0"/>
        <v>0</v>
      </c>
      <c r="E9" s="594"/>
      <c r="F9" s="594"/>
      <c r="G9" s="146">
        <f t="shared" si="1"/>
        <v>0</v>
      </c>
      <c r="H9" s="597"/>
      <c r="I9" s="597"/>
      <c r="J9" s="101">
        <f t="shared" ref="J9:J15" si="14">SUM(H9:I9)</f>
        <v>0</v>
      </c>
      <c r="K9" s="268"/>
      <c r="L9" s="268"/>
      <c r="M9" s="101">
        <f t="shared" ref="M9:M15" si="15">SUM(K9:L9)</f>
        <v>0</v>
      </c>
      <c r="N9" s="599"/>
      <c r="O9" s="599"/>
      <c r="P9" s="101">
        <f t="shared" ref="P9:P15" si="16">SUM(N9:O9)</f>
        <v>0</v>
      </c>
      <c r="Q9" s="290"/>
      <c r="R9" s="290"/>
      <c r="S9" s="101">
        <f t="shared" si="13"/>
        <v>0</v>
      </c>
      <c r="T9" s="302"/>
      <c r="U9" s="302"/>
      <c r="V9" s="101">
        <f t="shared" si="6"/>
        <v>0</v>
      </c>
      <c r="W9" s="303"/>
      <c r="X9" s="303"/>
      <c r="Y9" s="101">
        <f t="shared" si="7"/>
        <v>0</v>
      </c>
      <c r="Z9" s="314"/>
      <c r="AA9" s="314"/>
      <c r="AB9" s="101">
        <f t="shared" si="8"/>
        <v>0</v>
      </c>
      <c r="AC9" s="304"/>
      <c r="AD9" s="304"/>
      <c r="AE9" s="101">
        <f t="shared" si="9"/>
        <v>0</v>
      </c>
      <c r="AF9" s="306"/>
      <c r="AG9" s="306"/>
      <c r="AH9" s="101">
        <f t="shared" si="10"/>
        <v>0</v>
      </c>
      <c r="AI9" s="307"/>
      <c r="AJ9" s="307"/>
      <c r="AK9" s="101">
        <f t="shared" si="11"/>
        <v>0</v>
      </c>
      <c r="AL9" s="172">
        <f t="shared" si="12"/>
        <v>0</v>
      </c>
      <c r="AM9" s="6"/>
      <c r="AN9" s="6"/>
      <c r="AO9" s="6"/>
      <c r="AP9" s="6"/>
      <c r="AQ9" s="6"/>
      <c r="AR9" s="6"/>
      <c r="AS9" s="7"/>
      <c r="AT9" s="7"/>
      <c r="AU9" s="7"/>
      <c r="AV9" s="7"/>
      <c r="AW9" s="7"/>
      <c r="AX9" s="7"/>
      <c r="AY9" s="7"/>
      <c r="AZ9" s="7"/>
      <c r="BA9" s="1"/>
      <c r="BB9" s="1"/>
      <c r="BC9" s="1"/>
      <c r="BD9" s="1"/>
      <c r="BE9" s="1"/>
      <c r="BF9" s="1"/>
    </row>
    <row r="10" spans="1:58" ht="16.3">
      <c r="A10" s="171" t="s">
        <v>106</v>
      </c>
      <c r="B10" s="205"/>
      <c r="C10" s="205"/>
      <c r="D10" s="174">
        <f t="shared" si="0"/>
        <v>0</v>
      </c>
      <c r="E10" s="594"/>
      <c r="F10" s="594"/>
      <c r="G10" s="146">
        <f t="shared" si="1"/>
        <v>0</v>
      </c>
      <c r="H10" s="597"/>
      <c r="I10" s="597"/>
      <c r="J10" s="101">
        <f t="shared" si="14"/>
        <v>0</v>
      </c>
      <c r="K10" s="268"/>
      <c r="L10" s="268"/>
      <c r="M10" s="101">
        <f t="shared" si="15"/>
        <v>0</v>
      </c>
      <c r="N10" s="599"/>
      <c r="O10" s="599"/>
      <c r="P10" s="101">
        <f t="shared" si="16"/>
        <v>0</v>
      </c>
      <c r="Q10" s="290"/>
      <c r="R10" s="290"/>
      <c r="S10" s="101">
        <f t="shared" si="13"/>
        <v>0</v>
      </c>
      <c r="T10" s="536"/>
      <c r="U10" s="536"/>
      <c r="V10" s="101">
        <f t="shared" si="6"/>
        <v>0</v>
      </c>
      <c r="W10" s="536"/>
      <c r="X10" s="536"/>
      <c r="Y10" s="101">
        <f t="shared" si="7"/>
        <v>0</v>
      </c>
      <c r="Z10" s="565"/>
      <c r="AA10" s="565"/>
      <c r="AB10" s="101">
        <f t="shared" si="8"/>
        <v>0</v>
      </c>
      <c r="AC10" s="536"/>
      <c r="AD10" s="536"/>
      <c r="AE10" s="101">
        <f t="shared" si="9"/>
        <v>0</v>
      </c>
      <c r="AF10" s="580"/>
      <c r="AG10" s="580"/>
      <c r="AH10" s="101">
        <f t="shared" si="10"/>
        <v>0</v>
      </c>
      <c r="AI10" s="536"/>
      <c r="AJ10" s="536"/>
      <c r="AK10" s="101">
        <f t="shared" si="11"/>
        <v>0</v>
      </c>
      <c r="AL10" s="172">
        <f t="shared" si="12"/>
        <v>0</v>
      </c>
      <c r="AM10" s="6"/>
      <c r="AN10" s="6"/>
      <c r="AO10" s="6"/>
      <c r="AP10" s="6"/>
      <c r="AQ10" s="6"/>
      <c r="AR10" s="6"/>
      <c r="AS10" s="7"/>
      <c r="AT10" s="7"/>
      <c r="AU10" s="7"/>
      <c r="AV10" s="7"/>
      <c r="AW10" s="7"/>
      <c r="AX10" s="7"/>
      <c r="AY10" s="7"/>
      <c r="AZ10" s="7"/>
      <c r="BA10" s="1"/>
      <c r="BB10" s="1"/>
      <c r="BC10" s="1"/>
      <c r="BD10" s="1"/>
      <c r="BE10" s="1"/>
      <c r="BF10" s="1"/>
    </row>
    <row r="11" spans="1:58" ht="16.3">
      <c r="A11" s="171" t="s">
        <v>105</v>
      </c>
      <c r="B11" s="205">
        <f>'Invoice &amp; Payments'!F9</f>
        <v>0</v>
      </c>
      <c r="C11" s="205">
        <f>'Invoice &amp; Payments'!G9</f>
        <v>0</v>
      </c>
      <c r="D11" s="174">
        <f t="shared" si="0"/>
        <v>0</v>
      </c>
      <c r="E11" s="594"/>
      <c r="F11" s="594"/>
      <c r="G11" s="146">
        <f t="shared" si="1"/>
        <v>0</v>
      </c>
      <c r="H11" s="597"/>
      <c r="I11" s="597"/>
      <c r="J11" s="101">
        <f t="shared" si="14"/>
        <v>0</v>
      </c>
      <c r="K11" s="268"/>
      <c r="L11" s="268"/>
      <c r="M11" s="101">
        <f t="shared" si="15"/>
        <v>0</v>
      </c>
      <c r="N11" s="599"/>
      <c r="O11" s="599"/>
      <c r="P11" s="101">
        <f t="shared" si="16"/>
        <v>0</v>
      </c>
      <c r="Q11" s="290"/>
      <c r="R11" s="290"/>
      <c r="S11" s="101">
        <f t="shared" si="13"/>
        <v>0</v>
      </c>
      <c r="T11" s="302"/>
      <c r="U11" s="302"/>
      <c r="V11" s="101">
        <f t="shared" si="6"/>
        <v>0</v>
      </c>
      <c r="W11" s="303"/>
      <c r="X11" s="303"/>
      <c r="Y11" s="101">
        <f t="shared" si="7"/>
        <v>0</v>
      </c>
      <c r="Z11" s="314"/>
      <c r="AA11" s="314"/>
      <c r="AB11" s="101">
        <f t="shared" si="8"/>
        <v>0</v>
      </c>
      <c r="AC11" s="304"/>
      <c r="AD11" s="304"/>
      <c r="AE11" s="101">
        <f t="shared" si="9"/>
        <v>0</v>
      </c>
      <c r="AF11" s="306"/>
      <c r="AG11" s="306"/>
      <c r="AH11" s="101">
        <f t="shared" si="10"/>
        <v>0</v>
      </c>
      <c r="AI11" s="307"/>
      <c r="AJ11" s="307"/>
      <c r="AK11" s="101">
        <f t="shared" si="11"/>
        <v>0</v>
      </c>
      <c r="AL11" s="172">
        <f t="shared" si="12"/>
        <v>0</v>
      </c>
      <c r="AM11" s="6"/>
      <c r="AN11" s="6"/>
      <c r="AO11" s="6"/>
      <c r="AP11" s="6"/>
      <c r="AQ11" s="6"/>
      <c r="AR11" s="6"/>
      <c r="AS11" s="7"/>
      <c r="AT11" s="7"/>
      <c r="AU11" s="7"/>
      <c r="AV11" s="7"/>
      <c r="AW11" s="7"/>
      <c r="AX11" s="7"/>
      <c r="AY11" s="7"/>
      <c r="AZ11" s="7"/>
      <c r="BA11" s="1"/>
      <c r="BB11" s="1"/>
      <c r="BC11" s="1"/>
      <c r="BD11" s="1"/>
      <c r="BE11" s="1"/>
      <c r="BF11" s="1"/>
    </row>
    <row r="12" spans="1:58" ht="16.3">
      <c r="A12" s="171" t="s">
        <v>107</v>
      </c>
      <c r="B12" s="205">
        <f>'Invoice &amp; Payments'!F8</f>
        <v>0</v>
      </c>
      <c r="C12" s="205">
        <f>'Invoice &amp; Payments'!G8</f>
        <v>0</v>
      </c>
      <c r="D12" s="174">
        <f t="shared" si="0"/>
        <v>0</v>
      </c>
      <c r="E12" s="594"/>
      <c r="F12" s="594"/>
      <c r="G12" s="146">
        <f t="shared" si="1"/>
        <v>0</v>
      </c>
      <c r="H12" s="597"/>
      <c r="I12" s="597"/>
      <c r="J12" s="101">
        <f t="shared" si="14"/>
        <v>0</v>
      </c>
      <c r="K12" s="268"/>
      <c r="L12" s="268"/>
      <c r="M12" s="101">
        <f t="shared" si="15"/>
        <v>0</v>
      </c>
      <c r="N12" s="599"/>
      <c r="O12" s="599"/>
      <c r="P12" s="101">
        <f t="shared" si="16"/>
        <v>0</v>
      </c>
      <c r="Q12" s="290"/>
      <c r="R12" s="290"/>
      <c r="S12" s="101">
        <f t="shared" si="13"/>
        <v>0</v>
      </c>
      <c r="T12" s="302"/>
      <c r="U12" s="302"/>
      <c r="V12" s="101">
        <f t="shared" si="6"/>
        <v>0</v>
      </c>
      <c r="W12" s="303"/>
      <c r="X12" s="303"/>
      <c r="Y12" s="101">
        <f t="shared" si="7"/>
        <v>0</v>
      </c>
      <c r="Z12" s="314"/>
      <c r="AA12" s="314"/>
      <c r="AB12" s="101">
        <f t="shared" si="8"/>
        <v>0</v>
      </c>
      <c r="AC12" s="304"/>
      <c r="AD12" s="304"/>
      <c r="AE12" s="101">
        <f t="shared" si="9"/>
        <v>0</v>
      </c>
      <c r="AF12" s="306"/>
      <c r="AG12" s="306"/>
      <c r="AH12" s="101">
        <f t="shared" si="10"/>
        <v>0</v>
      </c>
      <c r="AI12" s="307"/>
      <c r="AJ12" s="307"/>
      <c r="AK12" s="101">
        <f t="shared" si="11"/>
        <v>0</v>
      </c>
      <c r="AL12" s="172">
        <f t="shared" si="12"/>
        <v>0</v>
      </c>
      <c r="AM12" s="6"/>
      <c r="AN12" s="6"/>
      <c r="AO12" s="6"/>
      <c r="AP12" s="6"/>
      <c r="AQ12" s="6"/>
      <c r="AR12" s="6"/>
      <c r="AS12" s="7"/>
      <c r="AT12" s="7"/>
      <c r="AU12" s="7"/>
      <c r="AV12" s="7"/>
      <c r="AW12" s="7"/>
      <c r="AX12" s="7"/>
      <c r="AY12" s="7"/>
      <c r="AZ12" s="7"/>
      <c r="BA12" s="1"/>
      <c r="BB12" s="1"/>
      <c r="BC12" s="1"/>
      <c r="BD12" s="1"/>
      <c r="BE12" s="1"/>
      <c r="BF12" s="1"/>
    </row>
    <row r="13" spans="1:58" ht="16.3">
      <c r="A13" s="171" t="s">
        <v>120</v>
      </c>
      <c r="B13" s="205">
        <f>'Invoice &amp; Payments'!F10</f>
        <v>0</v>
      </c>
      <c r="C13" s="205">
        <f>'Invoice &amp; Payments'!G10</f>
        <v>0</v>
      </c>
      <c r="D13" s="174">
        <f t="shared" si="0"/>
        <v>0</v>
      </c>
      <c r="E13" s="594"/>
      <c r="F13" s="596"/>
      <c r="G13" s="146">
        <f t="shared" si="1"/>
        <v>0</v>
      </c>
      <c r="H13" s="597"/>
      <c r="I13" s="597"/>
      <c r="J13" s="101">
        <f t="shared" si="14"/>
        <v>0</v>
      </c>
      <c r="K13" s="268"/>
      <c r="L13" s="268"/>
      <c r="M13" s="101">
        <f t="shared" si="15"/>
        <v>0</v>
      </c>
      <c r="N13" s="599"/>
      <c r="O13" s="599"/>
      <c r="P13" s="101">
        <f t="shared" si="16"/>
        <v>0</v>
      </c>
      <c r="Q13" s="290"/>
      <c r="R13" s="290"/>
      <c r="S13" s="101">
        <f t="shared" si="13"/>
        <v>0</v>
      </c>
      <c r="T13" s="302"/>
      <c r="U13" s="302"/>
      <c r="V13" s="101">
        <f t="shared" si="6"/>
        <v>0</v>
      </c>
      <c r="W13" s="303"/>
      <c r="X13" s="303"/>
      <c r="Y13" s="101">
        <f t="shared" si="7"/>
        <v>0</v>
      </c>
      <c r="Z13" s="314"/>
      <c r="AA13" s="314"/>
      <c r="AB13" s="101">
        <f t="shared" si="8"/>
        <v>0</v>
      </c>
      <c r="AC13" s="304"/>
      <c r="AD13" s="304"/>
      <c r="AE13" s="101">
        <f t="shared" si="9"/>
        <v>0</v>
      </c>
      <c r="AF13" s="306"/>
      <c r="AG13" s="306"/>
      <c r="AH13" s="101">
        <f t="shared" si="10"/>
        <v>0</v>
      </c>
      <c r="AI13" s="307"/>
      <c r="AJ13" s="307"/>
      <c r="AK13" s="101">
        <f t="shared" si="11"/>
        <v>0</v>
      </c>
      <c r="AL13" s="172">
        <f t="shared" si="12"/>
        <v>0</v>
      </c>
      <c r="AM13" s="6"/>
      <c r="AN13" s="6"/>
      <c r="AO13" s="6"/>
      <c r="AP13" s="6"/>
      <c r="AQ13" s="6"/>
      <c r="AR13" s="6"/>
      <c r="AS13" s="7"/>
      <c r="AT13" s="7"/>
      <c r="AU13" s="7"/>
      <c r="AV13" s="7"/>
      <c r="AW13" s="7"/>
      <c r="AX13" s="7"/>
      <c r="AY13" s="7"/>
      <c r="AZ13" s="7"/>
      <c r="BA13" s="1"/>
      <c r="BB13" s="1"/>
      <c r="BC13" s="1"/>
      <c r="BD13" s="1"/>
      <c r="BE13" s="1"/>
      <c r="BF13" s="1"/>
    </row>
    <row r="14" spans="1:58" ht="16.3">
      <c r="A14" s="634"/>
      <c r="B14" s="633"/>
      <c r="C14" s="633"/>
      <c r="D14" s="174">
        <f t="shared" si="0"/>
        <v>0</v>
      </c>
      <c r="E14" s="594"/>
      <c r="F14" s="596"/>
      <c r="G14" s="146">
        <f t="shared" si="1"/>
        <v>0</v>
      </c>
      <c r="H14" s="597"/>
      <c r="I14" s="597"/>
      <c r="J14" s="101">
        <f t="shared" si="14"/>
        <v>0</v>
      </c>
      <c r="K14" s="268"/>
      <c r="L14" s="268"/>
      <c r="M14" s="101">
        <f t="shared" si="15"/>
        <v>0</v>
      </c>
      <c r="N14" s="599"/>
      <c r="O14" s="599"/>
      <c r="P14" s="101">
        <f t="shared" si="16"/>
        <v>0</v>
      </c>
      <c r="Q14" s="290"/>
      <c r="R14" s="290"/>
      <c r="S14" s="101">
        <f t="shared" si="13"/>
        <v>0</v>
      </c>
      <c r="T14" s="302"/>
      <c r="U14" s="302"/>
      <c r="V14" s="101">
        <f t="shared" si="6"/>
        <v>0</v>
      </c>
      <c r="W14" s="303"/>
      <c r="X14" s="303"/>
      <c r="Y14" s="101">
        <f t="shared" si="7"/>
        <v>0</v>
      </c>
      <c r="Z14" s="314"/>
      <c r="AA14" s="314"/>
      <c r="AB14" s="101">
        <f t="shared" si="8"/>
        <v>0</v>
      </c>
      <c r="AC14" s="304"/>
      <c r="AD14" s="304"/>
      <c r="AE14" s="101">
        <f t="shared" si="9"/>
        <v>0</v>
      </c>
      <c r="AF14" s="306"/>
      <c r="AG14" s="306"/>
      <c r="AH14" s="101">
        <f t="shared" si="10"/>
        <v>0</v>
      </c>
      <c r="AI14" s="307"/>
      <c r="AJ14" s="307"/>
      <c r="AK14" s="101">
        <f t="shared" si="11"/>
        <v>0</v>
      </c>
      <c r="AL14" s="172">
        <f t="shared" si="12"/>
        <v>0</v>
      </c>
      <c r="AM14" s="6"/>
      <c r="AN14" s="6"/>
      <c r="AO14" s="6"/>
      <c r="AP14" s="6"/>
      <c r="AQ14" s="6"/>
      <c r="AR14" s="6"/>
      <c r="AS14" s="7"/>
      <c r="AT14" s="7"/>
      <c r="AU14" s="7"/>
      <c r="AV14" s="7"/>
      <c r="AW14" s="7"/>
      <c r="AX14" s="7"/>
      <c r="AY14" s="7"/>
      <c r="AZ14" s="7"/>
      <c r="BA14" s="1"/>
      <c r="BB14" s="1"/>
      <c r="BC14" s="1"/>
      <c r="BD14" s="1"/>
      <c r="BE14" s="1"/>
      <c r="BF14" s="1"/>
    </row>
    <row r="15" spans="1:58" ht="16.3">
      <c r="A15" s="171" t="s">
        <v>122</v>
      </c>
      <c r="B15" s="205">
        <f>'Invoice &amp; Payments'!F7</f>
        <v>0</v>
      </c>
      <c r="C15" s="205">
        <f>'Invoice &amp; Payments'!G7</f>
        <v>0</v>
      </c>
      <c r="D15" s="174">
        <f t="shared" si="0"/>
        <v>0</v>
      </c>
      <c r="E15" s="594"/>
      <c r="F15" s="596"/>
      <c r="G15" s="146">
        <f t="shared" si="1"/>
        <v>0</v>
      </c>
      <c r="H15" s="597"/>
      <c r="I15" s="597"/>
      <c r="J15" s="101">
        <f t="shared" si="14"/>
        <v>0</v>
      </c>
      <c r="K15" s="268"/>
      <c r="L15" s="269"/>
      <c r="M15" s="101">
        <f t="shared" si="15"/>
        <v>0</v>
      </c>
      <c r="N15" s="599"/>
      <c r="O15" s="599"/>
      <c r="P15" s="101">
        <f t="shared" si="16"/>
        <v>0</v>
      </c>
      <c r="Q15" s="290"/>
      <c r="R15" s="290"/>
      <c r="S15" s="101">
        <f t="shared" si="13"/>
        <v>0</v>
      </c>
      <c r="T15" s="536"/>
      <c r="U15" s="536"/>
      <c r="V15" s="101">
        <f t="shared" si="6"/>
        <v>0</v>
      </c>
      <c r="W15" s="536"/>
      <c r="X15" s="536"/>
      <c r="Y15" s="101">
        <f t="shared" si="7"/>
        <v>0</v>
      </c>
      <c r="Z15" s="565"/>
      <c r="AA15" s="565"/>
      <c r="AB15" s="101">
        <f t="shared" si="8"/>
        <v>0</v>
      </c>
      <c r="AC15" s="536"/>
      <c r="AD15" s="536"/>
      <c r="AE15" s="101">
        <f t="shared" si="9"/>
        <v>0</v>
      </c>
      <c r="AF15" s="306"/>
      <c r="AG15" s="306"/>
      <c r="AH15" s="101">
        <f t="shared" si="10"/>
        <v>0</v>
      </c>
      <c r="AI15" s="307"/>
      <c r="AJ15" s="307"/>
      <c r="AK15" s="101">
        <f t="shared" si="11"/>
        <v>0</v>
      </c>
      <c r="AL15" s="172">
        <f t="shared" si="12"/>
        <v>0</v>
      </c>
      <c r="AM15" s="6"/>
      <c r="AN15" s="6"/>
      <c r="AO15" s="6"/>
      <c r="AP15" s="6"/>
      <c r="AQ15" s="6"/>
      <c r="AR15" s="6"/>
      <c r="AS15" s="7"/>
      <c r="AT15" s="7"/>
      <c r="AU15" s="7"/>
      <c r="AV15" s="7"/>
      <c r="AW15" s="7"/>
      <c r="AX15" s="7"/>
      <c r="AY15" s="7"/>
      <c r="AZ15" s="7"/>
      <c r="BA15" s="1"/>
      <c r="BB15" s="1"/>
      <c r="BC15" s="1"/>
      <c r="BD15" s="1"/>
      <c r="BE15" s="1"/>
      <c r="BF15" s="1"/>
    </row>
    <row r="16" spans="1:58" ht="16.3">
      <c r="A16" s="634"/>
      <c r="B16" s="633"/>
      <c r="C16" s="633"/>
      <c r="D16" s="174">
        <f t="shared" si="0"/>
        <v>0</v>
      </c>
      <c r="E16" s="594"/>
      <c r="F16" s="596"/>
      <c r="G16" s="146">
        <f t="shared" si="1"/>
        <v>0</v>
      </c>
      <c r="H16" s="597"/>
      <c r="I16" s="598"/>
      <c r="J16" s="101">
        <f t="shared" si="2"/>
        <v>0</v>
      </c>
      <c r="K16" s="268"/>
      <c r="L16" s="268"/>
      <c r="M16" s="101">
        <f t="shared" si="3"/>
        <v>0</v>
      </c>
      <c r="N16" s="599"/>
      <c r="O16" s="599"/>
      <c r="P16" s="287">
        <f t="shared" si="4"/>
        <v>0</v>
      </c>
      <c r="Q16" s="290"/>
      <c r="R16" s="290"/>
      <c r="S16" s="101">
        <f t="shared" si="5"/>
        <v>0</v>
      </c>
      <c r="T16" s="536"/>
      <c r="U16" s="536"/>
      <c r="V16" s="101">
        <f t="shared" si="6"/>
        <v>0</v>
      </c>
      <c r="W16" s="536"/>
      <c r="X16" s="536"/>
      <c r="Y16" s="101">
        <f t="shared" si="7"/>
        <v>0</v>
      </c>
      <c r="Z16" s="565"/>
      <c r="AA16" s="565"/>
      <c r="AB16" s="101">
        <f t="shared" si="8"/>
        <v>0</v>
      </c>
      <c r="AC16" s="536"/>
      <c r="AD16" s="536"/>
      <c r="AE16" s="101">
        <f t="shared" si="9"/>
        <v>0</v>
      </c>
      <c r="AF16" s="580"/>
      <c r="AG16" s="580"/>
      <c r="AH16" s="101">
        <f t="shared" si="10"/>
        <v>0</v>
      </c>
      <c r="AI16" s="536"/>
      <c r="AJ16" s="536"/>
      <c r="AK16" s="101">
        <f t="shared" si="11"/>
        <v>0</v>
      </c>
      <c r="AL16" s="172">
        <f t="shared" si="12"/>
        <v>0</v>
      </c>
      <c r="AM16" s="6"/>
      <c r="AN16" s="6"/>
      <c r="AO16" s="6"/>
      <c r="AP16" s="6"/>
      <c r="AQ16" s="6"/>
      <c r="AR16" s="6"/>
      <c r="AS16" s="7"/>
      <c r="AT16" s="7"/>
      <c r="AU16" s="7"/>
      <c r="AV16" s="7"/>
      <c r="AW16" s="7"/>
      <c r="AX16" s="7"/>
      <c r="AY16" s="7"/>
      <c r="AZ16" s="7"/>
      <c r="BA16" s="1"/>
      <c r="BB16" s="1"/>
      <c r="BC16" s="1"/>
      <c r="BD16" s="1"/>
      <c r="BE16" s="1"/>
      <c r="BF16" s="1"/>
    </row>
    <row r="17" spans="1:58" s="43" customFormat="1" ht="15.8" customHeight="1">
      <c r="A17" s="207" t="s">
        <v>15</v>
      </c>
      <c r="B17" s="284">
        <f t="shared" ref="B17:AL17" si="17">SUM(B3:B16)</f>
        <v>0</v>
      </c>
      <c r="C17" s="285">
        <f t="shared" si="17"/>
        <v>0</v>
      </c>
      <c r="D17" s="660">
        <f t="shared" si="17"/>
        <v>0</v>
      </c>
      <c r="E17" s="154">
        <f t="shared" si="17"/>
        <v>0</v>
      </c>
      <c r="F17" s="154">
        <f t="shared" si="17"/>
        <v>0</v>
      </c>
      <c r="G17" s="662">
        <f t="shared" si="17"/>
        <v>0</v>
      </c>
      <c r="H17" s="154">
        <f t="shared" si="17"/>
        <v>0</v>
      </c>
      <c r="I17" s="154">
        <f t="shared" si="17"/>
        <v>0</v>
      </c>
      <c r="J17" s="654">
        <f t="shared" si="17"/>
        <v>0</v>
      </c>
      <c r="K17" s="154">
        <f t="shared" si="17"/>
        <v>0</v>
      </c>
      <c r="L17" s="154">
        <f t="shared" si="17"/>
        <v>0</v>
      </c>
      <c r="M17" s="654">
        <f t="shared" si="17"/>
        <v>0</v>
      </c>
      <c r="N17" s="154">
        <f t="shared" si="17"/>
        <v>0</v>
      </c>
      <c r="O17" s="154">
        <f t="shared" si="17"/>
        <v>0</v>
      </c>
      <c r="P17" s="654">
        <f t="shared" si="17"/>
        <v>0</v>
      </c>
      <c r="Q17" s="154">
        <f t="shared" si="17"/>
        <v>0</v>
      </c>
      <c r="R17" s="154">
        <f t="shared" si="17"/>
        <v>0</v>
      </c>
      <c r="S17" s="654">
        <f t="shared" si="17"/>
        <v>0</v>
      </c>
      <c r="T17" s="154">
        <f t="shared" si="17"/>
        <v>0</v>
      </c>
      <c r="U17" s="154">
        <f t="shared" si="17"/>
        <v>0</v>
      </c>
      <c r="V17" s="654">
        <f t="shared" si="17"/>
        <v>0</v>
      </c>
      <c r="W17" s="154">
        <f t="shared" si="17"/>
        <v>0</v>
      </c>
      <c r="X17" s="154">
        <f t="shared" si="17"/>
        <v>0</v>
      </c>
      <c r="Y17" s="654">
        <f t="shared" si="17"/>
        <v>0</v>
      </c>
      <c r="Z17" s="154">
        <f t="shared" si="17"/>
        <v>0</v>
      </c>
      <c r="AA17" s="154">
        <f t="shared" si="17"/>
        <v>0</v>
      </c>
      <c r="AB17" s="654">
        <f t="shared" si="17"/>
        <v>0</v>
      </c>
      <c r="AC17" s="154">
        <f t="shared" si="17"/>
        <v>0</v>
      </c>
      <c r="AD17" s="154">
        <f t="shared" si="17"/>
        <v>0</v>
      </c>
      <c r="AE17" s="654">
        <f>SUM(AE3:AE16)</f>
        <v>0</v>
      </c>
      <c r="AF17" s="154">
        <f t="shared" si="17"/>
        <v>0</v>
      </c>
      <c r="AG17" s="154">
        <f t="shared" si="17"/>
        <v>0</v>
      </c>
      <c r="AH17" s="654">
        <f>SUM(AH3:AH16)</f>
        <v>0</v>
      </c>
      <c r="AI17" s="154">
        <f t="shared" si="17"/>
        <v>0</v>
      </c>
      <c r="AJ17" s="154">
        <f t="shared" si="17"/>
        <v>0</v>
      </c>
      <c r="AK17" s="654">
        <f>SUM(AK3:AK16)</f>
        <v>0</v>
      </c>
      <c r="AL17" s="654">
        <f t="shared" si="17"/>
        <v>0</v>
      </c>
      <c r="AM17" s="143"/>
      <c r="AN17" s="143"/>
      <c r="AO17" s="143"/>
      <c r="AP17" s="143"/>
      <c r="AQ17" s="143"/>
      <c r="AR17" s="143"/>
      <c r="AS17" s="145"/>
      <c r="AT17" s="145"/>
      <c r="AU17" s="145"/>
      <c r="AV17" s="145"/>
      <c r="AW17" s="145"/>
      <c r="AX17" s="145"/>
      <c r="AY17" s="145"/>
      <c r="AZ17" s="145"/>
      <c r="BA17" s="153"/>
      <c r="BB17" s="153"/>
      <c r="BC17" s="153"/>
      <c r="BD17" s="153"/>
      <c r="BE17" s="153"/>
      <c r="BF17" s="153"/>
    </row>
    <row r="18" spans="1:58" s="43" customFormat="1" ht="15.8" customHeight="1">
      <c r="A18" s="151"/>
      <c r="B18" s="151"/>
      <c r="C18" s="151"/>
      <c r="D18" s="661"/>
      <c r="E18" s="151"/>
      <c r="F18" s="151"/>
      <c r="G18" s="663"/>
      <c r="H18" s="151"/>
      <c r="I18" s="151"/>
      <c r="J18" s="659"/>
      <c r="K18" s="151"/>
      <c r="L18" s="151"/>
      <c r="M18" s="659"/>
      <c r="N18" s="151"/>
      <c r="O18" s="151"/>
      <c r="P18" s="659"/>
      <c r="Q18" s="151"/>
      <c r="R18" s="151"/>
      <c r="S18" s="659"/>
      <c r="T18" s="151"/>
      <c r="U18" s="151"/>
      <c r="V18" s="659"/>
      <c r="W18" s="151"/>
      <c r="X18" s="151"/>
      <c r="Y18" s="659"/>
      <c r="Z18" s="151"/>
      <c r="AA18" s="151"/>
      <c r="AB18" s="659"/>
      <c r="AC18" s="151"/>
      <c r="AD18" s="151"/>
      <c r="AE18" s="659"/>
      <c r="AF18" s="151"/>
      <c r="AG18" s="151"/>
      <c r="AH18" s="659"/>
      <c r="AI18" s="151"/>
      <c r="AJ18" s="151"/>
      <c r="AK18" s="659"/>
      <c r="AL18" s="654"/>
      <c r="AM18" s="143"/>
      <c r="AN18" s="143"/>
      <c r="AO18" s="143"/>
      <c r="AP18" s="143"/>
      <c r="AQ18" s="143"/>
      <c r="AR18" s="145"/>
      <c r="AS18" s="145"/>
      <c r="AT18" s="145"/>
      <c r="AU18" s="145"/>
      <c r="AV18" s="145"/>
      <c r="AW18" s="145"/>
      <c r="AX18" s="145"/>
      <c r="AY18" s="145"/>
      <c r="AZ18" s="153"/>
      <c r="BA18" s="153"/>
      <c r="BB18" s="153"/>
      <c r="BC18" s="153"/>
      <c r="BD18" s="153"/>
      <c r="BE18" s="153"/>
    </row>
    <row r="19" spans="1:58" s="43" customFormat="1" ht="15.8" customHeight="1">
      <c r="A19" s="151"/>
      <c r="B19" s="151"/>
      <c r="C19" s="151"/>
      <c r="D19" s="151"/>
      <c r="E19" s="151"/>
      <c r="F19" s="151"/>
      <c r="G19" s="151"/>
      <c r="H19" s="151"/>
      <c r="I19" s="151"/>
      <c r="J19" s="153"/>
      <c r="K19" s="153"/>
      <c r="L19" s="153"/>
      <c r="M19" s="153"/>
      <c r="N19" s="153"/>
      <c r="O19" s="153"/>
      <c r="P19" s="153"/>
      <c r="Q19" s="153"/>
      <c r="R19" s="153"/>
      <c r="S19" s="153"/>
      <c r="T19" s="153"/>
      <c r="U19" s="153"/>
      <c r="V19" s="153"/>
      <c r="W19" s="153"/>
      <c r="X19" s="153"/>
      <c r="Y19" s="153"/>
      <c r="Z19" s="153"/>
      <c r="AA19" s="153"/>
      <c r="AB19" s="153"/>
      <c r="AC19" s="153"/>
      <c r="AD19" s="153"/>
      <c r="AE19" s="153"/>
      <c r="AF19" s="153"/>
      <c r="AG19" s="153"/>
      <c r="AH19" s="153"/>
      <c r="AI19" s="153"/>
      <c r="AJ19" s="153"/>
      <c r="AK19" s="153"/>
      <c r="AL19" s="143"/>
      <c r="AM19" s="143"/>
      <c r="AN19" s="143"/>
      <c r="AO19" s="143"/>
      <c r="AP19" s="143"/>
      <c r="AQ19" s="143"/>
      <c r="AR19" s="145"/>
      <c r="AS19" s="145"/>
      <c r="AT19" s="145"/>
      <c r="AU19" s="145"/>
      <c r="AV19" s="145"/>
      <c r="AW19" s="145"/>
      <c r="AX19" s="145"/>
      <c r="AY19" s="145"/>
      <c r="AZ19" s="153"/>
      <c r="BA19" s="153"/>
      <c r="BB19" s="153"/>
      <c r="BC19" s="153"/>
      <c r="BD19" s="153"/>
      <c r="BE19" s="153"/>
    </row>
    <row r="20" spans="1:58" s="43" customFormat="1" ht="15.8" customHeight="1">
      <c r="A20" s="164" t="s">
        <v>16</v>
      </c>
      <c r="B20" s="676">
        <f>SUM(D17*0.1)</f>
        <v>0</v>
      </c>
      <c r="C20" s="676"/>
      <c r="D20" s="676"/>
      <c r="E20" s="676">
        <f>SUM(G17*0.1)</f>
        <v>0</v>
      </c>
      <c r="F20" s="676"/>
      <c r="G20" s="676"/>
      <c r="H20" s="650">
        <f>SUM(J17*0.1)</f>
        <v>0</v>
      </c>
      <c r="I20" s="650"/>
      <c r="J20" s="650"/>
      <c r="K20" s="650">
        <f>SUM(M17*0.1)</f>
        <v>0</v>
      </c>
      <c r="L20" s="650"/>
      <c r="M20" s="650"/>
      <c r="N20" s="650">
        <f>SUM(P17*0.1)</f>
        <v>0</v>
      </c>
      <c r="O20" s="650"/>
      <c r="P20" s="650"/>
      <c r="Q20" s="650">
        <f>SUM(S17*0.1)</f>
        <v>0</v>
      </c>
      <c r="R20" s="650"/>
      <c r="S20" s="650"/>
      <c r="T20" s="651">
        <f>SUM(V17*0.1)</f>
        <v>0</v>
      </c>
      <c r="U20" s="652"/>
      <c r="V20" s="653"/>
      <c r="W20" s="651">
        <f>SUM(Y17*0.1)</f>
        <v>0</v>
      </c>
      <c r="X20" s="652"/>
      <c r="Y20" s="653"/>
      <c r="Z20" s="650">
        <f>SUM(AB17*0.1)</f>
        <v>0</v>
      </c>
      <c r="AA20" s="650"/>
      <c r="AB20" s="650"/>
      <c r="AC20" s="650">
        <f>SUM(AE17*0.1)</f>
        <v>0</v>
      </c>
      <c r="AD20" s="650"/>
      <c r="AE20" s="650"/>
      <c r="AF20" s="650">
        <f>SUM(AH17*0.1)</f>
        <v>0</v>
      </c>
      <c r="AG20" s="650"/>
      <c r="AH20" s="650"/>
      <c r="AI20" s="650">
        <f>SUM(AK17*0.1)</f>
        <v>0</v>
      </c>
      <c r="AJ20" s="650"/>
      <c r="AK20" s="650"/>
      <c r="AL20" s="158">
        <f>SUM(B20:AK20)</f>
        <v>0</v>
      </c>
      <c r="AM20" s="143"/>
      <c r="AN20" s="143"/>
      <c r="AO20" s="143"/>
      <c r="AP20" s="143"/>
      <c r="AQ20" s="143"/>
      <c r="AR20" s="143"/>
      <c r="AS20" s="145"/>
      <c r="AT20" s="145"/>
      <c r="AU20" s="145"/>
      <c r="AV20" s="145"/>
      <c r="AW20" s="145"/>
      <c r="AX20" s="145"/>
      <c r="AY20" s="145"/>
      <c r="AZ20" s="145"/>
      <c r="BA20" s="153"/>
      <c r="BB20" s="153"/>
      <c r="BC20" s="153"/>
      <c r="BD20" s="153"/>
      <c r="BE20" s="153"/>
      <c r="BF20" s="153"/>
    </row>
    <row r="21" spans="1:58" s="163" customFormat="1" ht="31.75" customHeight="1">
      <c r="A21" s="165" t="s">
        <v>17</v>
      </c>
      <c r="B21" s="677"/>
      <c r="C21" s="677"/>
      <c r="D21" s="677"/>
      <c r="E21" s="677"/>
      <c r="F21" s="677"/>
      <c r="G21" s="677"/>
      <c r="H21" s="647"/>
      <c r="I21" s="647"/>
      <c r="J21" s="647"/>
      <c r="K21" s="647"/>
      <c r="L21" s="647"/>
      <c r="M21" s="647"/>
      <c r="N21" s="647"/>
      <c r="O21" s="647"/>
      <c r="P21" s="648"/>
      <c r="Q21" s="647"/>
      <c r="R21" s="647"/>
      <c r="S21" s="648"/>
      <c r="T21" s="647"/>
      <c r="U21" s="647"/>
      <c r="V21" s="648"/>
      <c r="W21" s="647"/>
      <c r="X21" s="647"/>
      <c r="Y21" s="648"/>
      <c r="Z21" s="647"/>
      <c r="AA21" s="647"/>
      <c r="AB21" s="648"/>
      <c r="AC21" s="647"/>
      <c r="AD21" s="647"/>
      <c r="AE21" s="648"/>
      <c r="AF21" s="647"/>
      <c r="AG21" s="647"/>
      <c r="AH21" s="648"/>
      <c r="AI21" s="647"/>
      <c r="AJ21" s="647"/>
      <c r="AK21" s="647"/>
      <c r="AL21" s="157"/>
      <c r="AM21" s="162"/>
      <c r="AN21" s="162"/>
      <c r="AO21" s="162"/>
      <c r="AP21" s="162"/>
      <c r="AQ21" s="162"/>
      <c r="AR21" s="162"/>
      <c r="AS21" s="162"/>
      <c r="AT21" s="162"/>
      <c r="AU21" s="162"/>
      <c r="AV21" s="162"/>
      <c r="AW21" s="162"/>
      <c r="AX21" s="162"/>
      <c r="AY21" s="162"/>
      <c r="AZ21" s="162"/>
      <c r="BA21" s="162"/>
      <c r="BB21" s="162"/>
    </row>
    <row r="22" spans="1:58" s="163" customFormat="1" ht="31.75" customHeight="1">
      <c r="A22" s="159"/>
      <c r="B22" s="160"/>
      <c r="C22" s="160"/>
      <c r="D22" s="160"/>
      <c r="E22" s="160"/>
      <c r="F22" s="160"/>
      <c r="G22" s="160"/>
      <c r="H22" s="149"/>
      <c r="I22" s="149"/>
      <c r="J22" s="149"/>
      <c r="K22" s="149"/>
      <c r="L22" s="149"/>
      <c r="M22" s="149"/>
      <c r="N22" s="149"/>
      <c r="O22" s="149"/>
      <c r="P22" s="161"/>
      <c r="Q22" s="149"/>
      <c r="R22" s="149"/>
      <c r="S22" s="161"/>
      <c r="T22" s="149"/>
      <c r="U22" s="149"/>
      <c r="V22" s="161"/>
      <c r="W22" s="149"/>
      <c r="X22" s="149"/>
      <c r="Y22" s="161"/>
      <c r="Z22" s="149"/>
      <c r="AA22" s="149"/>
      <c r="AB22" s="161"/>
      <c r="AC22" s="149"/>
      <c r="AD22" s="149"/>
      <c r="AE22" s="161"/>
      <c r="AF22" s="149"/>
      <c r="AG22" s="149"/>
      <c r="AH22" s="161"/>
      <c r="AI22" s="149"/>
      <c r="AJ22" s="149"/>
      <c r="AK22" s="149"/>
      <c r="AL22" s="162"/>
      <c r="AM22" s="162"/>
      <c r="AN22" s="162"/>
      <c r="AO22" s="162"/>
      <c r="AP22" s="162"/>
      <c r="AQ22" s="162"/>
      <c r="AR22" s="162"/>
      <c r="AS22" s="162"/>
      <c r="AT22" s="162"/>
      <c r="AU22" s="162"/>
      <c r="AV22" s="162"/>
      <c r="AW22" s="162"/>
      <c r="AX22" s="162"/>
      <c r="AY22" s="162"/>
      <c r="AZ22" s="162"/>
      <c r="BA22" s="162"/>
      <c r="BB22" s="162"/>
    </row>
    <row r="23" spans="1:58" s="43" customFormat="1" ht="33.799999999999997" customHeight="1" thickBot="1">
      <c r="A23" s="150"/>
      <c r="B23" s="167"/>
      <c r="C23" s="166"/>
      <c r="D23" s="167"/>
      <c r="E23" s="166"/>
      <c r="F23" s="167"/>
      <c r="G23" s="166"/>
      <c r="H23" s="167"/>
      <c r="I23" s="166"/>
      <c r="J23" s="168"/>
      <c r="K23" s="169"/>
      <c r="L23" s="168"/>
      <c r="M23" s="169"/>
      <c r="N23" s="168"/>
      <c r="O23" s="168"/>
      <c r="P23" s="169"/>
      <c r="Q23" s="168"/>
      <c r="R23" s="168"/>
      <c r="S23" s="169"/>
      <c r="T23" s="168"/>
      <c r="U23" s="168"/>
      <c r="V23" s="169"/>
      <c r="W23" s="168"/>
      <c r="X23" s="168"/>
      <c r="Y23" s="169"/>
      <c r="Z23" s="168"/>
      <c r="AA23" s="168"/>
      <c r="AB23" s="169"/>
      <c r="AC23" s="168"/>
      <c r="AD23" s="168"/>
      <c r="AE23" s="169"/>
      <c r="AF23" s="144"/>
      <c r="AG23" s="144"/>
      <c r="AH23" s="169"/>
      <c r="AI23" s="144"/>
      <c r="AJ23" s="144"/>
      <c r="AK23" s="170"/>
      <c r="AL23" s="170"/>
      <c r="AM23" s="170"/>
      <c r="AN23" s="170"/>
      <c r="AO23" s="170"/>
      <c r="AP23" s="170"/>
      <c r="AQ23" s="170"/>
      <c r="AR23" s="170"/>
      <c r="AS23" s="170"/>
      <c r="AT23" s="170"/>
      <c r="AU23" s="170"/>
      <c r="AV23" s="170"/>
      <c r="AW23" s="170"/>
      <c r="AX23" s="170"/>
      <c r="AY23" s="170"/>
      <c r="AZ23" s="170"/>
      <c r="BA23" s="170"/>
      <c r="BB23" s="170"/>
    </row>
    <row r="24" spans="1:58" s="43" customFormat="1" ht="15.8" customHeight="1">
      <c r="A24" s="171" t="s">
        <v>18</v>
      </c>
      <c r="B24" s="645"/>
      <c r="C24" s="645"/>
      <c r="D24" s="101">
        <f>IF(AvergeHoursWorked01&gt;=hoursworkedref7, B24*heatingandlightingref7, IF(AvergeHoursWorked01&gt;=hoursworkedref6, B24*heatingandlightingref6, IF(AvergeHoursWorked01&gt;=hoursworkedref5, B24*heatingandlightingref5, IF(AvergeHoursWorked01&gt;=hoursworkedref4, B24*heatingandlightingref4, IF(AvergeHoursWorked01&gt;=hoursworkedref3, B24*heatingandlightingref3, IF(AvergeHoursWorked01&gt;=hoursworkedref2, B24*heatingandlightingref2, IF(AvergeHoursWorked01&gt;=hoursworkedref1, B24*heatingandlightingref1, 0)))))))</f>
        <v>0</v>
      </c>
      <c r="E24" s="645"/>
      <c r="F24" s="645"/>
      <c r="G24" s="193">
        <f>IF(AvergeHoursWorked01&gt;=hoursworkedref7, E24*heatingandlightingref7, IF(AvergeHoursWorked01&gt;=hoursworkedref6, E24*heatingandlightingref6, IF(AvergeHoursWorked01&gt;=hoursworkedref5, E24*heatingandlightingref5, IF(AvergeHoursWorked01&gt;=hoursworkedref4, E24*heatingandlightingref4, IF(AvergeHoursWorked01&gt;=hoursworkedref3, E24*heatingandlightingref3, IF(AvergeHoursWorked01&gt;=hoursworkedref2, E24*heatingandlightingref2, IF(AvergeHoursWorked01&gt;=hoursworkedref1, E24*heatingandlightingref1, 0)))))))</f>
        <v>0</v>
      </c>
      <c r="H24" s="645"/>
      <c r="I24" s="645"/>
      <c r="J24" s="194">
        <f>IF(AvergeHoursWorked01&gt;=hoursworkedref7, H24*heatingandlightingref7, IF(AvergeHoursWorked01&gt;=hoursworkedref6, H24*heatingandlightingref6, IF(AvergeHoursWorked01&gt;=hoursworkedref5, H24*heatingandlightingref5, IF(AvergeHoursWorked01&gt;=hoursworkedref4, H24*heatingandlightingref4, IF(AvergeHoursWorked01&gt;=hoursworkedref3, H24*heatingandlightingref3, IF(AvergeHoursWorked01&gt;=hoursworkedref2, H24*heatingandlightingref2, IF(AvergeHoursWorked01&gt;=hoursworkedref1, H24*heatingandlightingref1, 0)))))))</f>
        <v>0</v>
      </c>
      <c r="K24" s="645"/>
      <c r="L24" s="645"/>
      <c r="M24" s="180">
        <f>IF(AvergeHoursWorked06&gt;=hoursworkedref7, K24*heatingandlightingref7, IF(AvergeHoursWorked01&gt;=hoursworkedref6, K24*heatingandlightingref6, IF(AvergeHoursWorked01&gt;=hoursworkedref5, K24*heatingandlightingref5, IF(AvergeHoursWorked01&gt;=hoursworkedref4, K24*heatingandlightingref4, IF(AvergeHoursWorked01&gt;=hoursworkedref3, K24*heatingandlightingref3, IF(AvergeHoursWorked01&gt;=hoursworkedref2, K24*heatingandlightingref2, IF(AvergeHoursWorked01&gt;=hoursworkedref1, K24*heatingandlightingref1, 0)))))))</f>
        <v>0</v>
      </c>
      <c r="N24" s="645"/>
      <c r="O24" s="645"/>
      <c r="P24" s="194">
        <f>IF(AvergeHoursWorked01&gt;=hoursworkedref7, N24*heatingandlightingref7, IF(AvergeHoursWorked01&gt;=hoursworkedref6, N24*heatingandlightingref6, IF(AvergeHoursWorked01&gt;=hoursworkedref5, N24*heatingandlightingref5, IF(AvergeHoursWorked01&gt;=hoursworkedref4, N24*heatingandlightingref4, IF(AvergeHoursWorked01&gt;=hoursworkedref3, N24*heatingandlightingref3, IF(AvergeHoursWorked01&gt;=hoursworkedref2, N24*heatingandlightingref2, IF(AvergeHoursWorked01&gt;=hoursworkedref1, N24*heatingandlightingref1, 0)))))))</f>
        <v>0</v>
      </c>
      <c r="Q24" s="645"/>
      <c r="R24" s="645"/>
      <c r="S24" s="194">
        <f>IF(AvergeHoursWorked01&gt;=hoursworkedref7, Q24*heatingandlightingref7, IF(AvergeHoursWorked01&gt;=hoursworkedref6, Q24*heatingandlightingref6, IF(AvergeHoursWorked01&gt;=hoursworkedref5, Q24*heatingandlightingref5, IF(AvergeHoursWorked01&gt;=hoursworkedref4, Q24*heatingandlightingref4, IF(AvergeHoursWorked01&gt;=hoursworkedref3, Q24*heatingandlightingref3, IF(AvergeHoursWorked01&gt;=hoursworkedref2, Q24*heatingandlightingref2, IF(AvergeHoursWorked01&gt;=hoursworkedref1, Q24*heatingandlightingref1, 0)))))))</f>
        <v>0</v>
      </c>
      <c r="T24" s="645"/>
      <c r="U24" s="645"/>
      <c r="V24" s="194">
        <f>IF(AvergeHoursWorked01&gt;=hoursworkedref7, T24*heatingandlightingref7, IF(AvergeHoursWorked01&gt;=hoursworkedref6, T24*heatingandlightingref6, IF(AvergeHoursWorked01&gt;=hoursworkedref5, T24*heatingandlightingref5, IF(AvergeHoursWorked01&gt;=hoursworkedref4, T24*heatingandlightingref4, IF(AvergeHoursWorked01&gt;=hoursworkedref3, T24*heatingandlightingref3, IF(AvergeHoursWorked01&gt;=hoursworkedref2, T24*heatingandlightingref2, IF(AvergeHoursWorked01&gt;=hoursworkedref1, T24*heatingandlightingref1, 0)))))))</f>
        <v>0</v>
      </c>
      <c r="W24" s="645"/>
      <c r="X24" s="645"/>
      <c r="Y24" s="194">
        <f>IF(AvergeHoursWorked01&gt;=hoursworkedref7, W24*heatingandlightingref7, IF(AvergeHoursWorked01&gt;=hoursworkedref6, W24*heatingandlightingref6, IF(AvergeHoursWorked01&gt;=hoursworkedref5, W24*heatingandlightingref5, IF(AvergeHoursWorked01&gt;=hoursworkedref4, W24*heatingandlightingref4, IF(AvergeHoursWorked01&gt;=hoursworkedref3, W24*heatingandlightingref3, IF(AvergeHoursWorked01&gt;=hoursworkedref2, W24*heatingandlightingref2, IF(AvergeHoursWorked01&gt;=hoursworkedref1, W24*heatingandlightingref1, 0)))))))</f>
        <v>0</v>
      </c>
      <c r="Z24" s="645"/>
      <c r="AA24" s="645"/>
      <c r="AB24" s="194">
        <f>IF(AvergeHoursWorked01&gt;=hoursworkedref7, Z24*heatingandlightingref7, IF(AvergeHoursWorked01&gt;=hoursworkedref6, Z24*heatingandlightingref6, IF(AvergeHoursWorked01&gt;=hoursworkedref5, Z24*heatingandlightingref5, IF(AvergeHoursWorked01&gt;=hoursworkedref4, Z24*heatingandlightingref4, IF(AvergeHoursWorked01&gt;=hoursworkedref3, Z24*heatingandlightingref3, IF(AvergeHoursWorked01&gt;=hoursworkedref2, Z24*heatingandlightingref2, IF(AvergeHoursWorked01&gt;=hoursworkedref1, Z24*heatingandlightingref1, 0)))))))</f>
        <v>0</v>
      </c>
      <c r="AC24" s="645"/>
      <c r="AD24" s="645"/>
      <c r="AE24" s="194">
        <f>IF(AvergeHoursWorked01&gt;=hoursworkedref7, AC24*heatingandlightingref7, IF(AvergeHoursWorked01&gt;=hoursworkedref6, AC24*heatingandlightingref6, IF(AvergeHoursWorked01&gt;=hoursworkedref5, AC24*heatingandlightingref5, IF(AvergeHoursWorked01&gt;=hoursworkedref4, AC24*heatingandlightingref4, IF(AvergeHoursWorked01&gt;=hoursworkedref3, AC24*heatingandlightingref3, IF(AvergeHoursWorked01&gt;=hoursworkedref2, AC24*heatingandlightingref2, IF(AvergeHoursWorked01&gt;=hoursworkedref1, AC24*heatingandlightingref1, 0)))))))</f>
        <v>0</v>
      </c>
      <c r="AF24" s="645"/>
      <c r="AG24" s="645"/>
      <c r="AH24" s="194">
        <f>IF(AvergeHoursWorked01&gt;=hoursworkedref7, AF24*heatingandlightingref7, IF(AvergeHoursWorked01&gt;=hoursworkedref6, AF24*heatingandlightingref6, IF(AvergeHoursWorked01&gt;=hoursworkedref5, AF24*heatingandlightingref5, IF(AvergeHoursWorked01&gt;=hoursworkedref4, AF24*heatingandlightingref4, IF(AvergeHoursWorked01&gt;=hoursworkedref3, AF24*heatingandlightingref3, IF(AvergeHoursWorked01&gt;=hoursworkedref2, AF24*heatingandlightingref2, IF(AvergeHoursWorked01&gt;=hoursworkedref1, AF24*heatingandlightingref1, 0)))))))</f>
        <v>0</v>
      </c>
      <c r="AI24" s="645"/>
      <c r="AJ24" s="645"/>
      <c r="AK24" s="194">
        <f>IF(AvergeHoursWorked01&gt;=hoursworkedref7, AI24*heatingandlightingref7, IF(AvergeHoursWorked01&gt;=hoursworkedref6, AI24*heatingandlightingref6, IF(AvergeHoursWorked01&gt;=hoursworkedref5, AI24*heatingandlightingref5, IF(AvergeHoursWorked01&gt;=hoursworkedref4, AI24*heatingandlightingref4, IF(AvergeHoursWorked01&gt;=hoursworkedref3, AI24*heatingandlightingref3, IF(AvergeHoursWorked01&gt;=hoursworkedref2, AI24*heatingandlightingref2, IF(AvergeHoursWorked01&gt;=hoursworkedref1, AI24*heatingandlightingref1, 0)))))))</f>
        <v>0</v>
      </c>
      <c r="AL24" s="195">
        <f>SUM(D24,G24,J24,M24,P24,S24,V24,Y24,AB24,AE24,AH24,AK24)</f>
        <v>0</v>
      </c>
      <c r="AM24" s="153"/>
      <c r="AN24" s="153"/>
      <c r="AO24" s="153"/>
      <c r="AP24" s="153"/>
      <c r="AQ24" s="153"/>
      <c r="AR24" s="153"/>
      <c r="AS24" s="153"/>
      <c r="AT24" s="153"/>
      <c r="AU24" s="153"/>
      <c r="AV24" s="153"/>
      <c r="AW24" s="153"/>
      <c r="AX24" s="153"/>
      <c r="AY24" s="153"/>
      <c r="AZ24" s="153"/>
      <c r="BA24" s="153"/>
      <c r="BB24" s="153"/>
      <c r="BC24" s="153"/>
      <c r="BD24" s="153"/>
      <c r="BE24" s="153"/>
      <c r="BF24" s="153"/>
    </row>
    <row r="25" spans="1:58" ht="15.8" customHeight="1">
      <c r="A25" s="171" t="s">
        <v>19</v>
      </c>
      <c r="B25" s="645"/>
      <c r="C25" s="645"/>
      <c r="D25" s="101">
        <f>IF(AvergeHoursWorked01&gt;=hoursworkedref7, B25*heatingandlightingref7, IF(AvergeHoursWorked01&gt;=hoursworkedref6, B25*heatingandlightingref6, IF(AvergeHoursWorked01&gt;=hoursworkedref5, B25*heatingandlightingref5, IF(AvergeHoursWorked01&gt;=hoursworkedref4, B25*heatingandlightingref4, IF(AvergeHoursWorked01&gt;=hoursworkedref3, B25*heatingandlightingref3, IF(AvergeHoursWorked01&gt;=hoursworkedref2, B25*heatingandlightingref2, IF(AvergeHoursWorked01&gt;=hoursworkedref1, B25*heatingandlightingref1, 0)))))))</f>
        <v>0</v>
      </c>
      <c r="E25" s="645"/>
      <c r="F25" s="645"/>
      <c r="G25" s="101">
        <f>IF(AvergeHoursWorked01&gt;=hoursworkedref7, E25*heatingandlightingref7, IF(AvergeHoursWorked01&gt;=hoursworkedref6, E25*heatingandlightingref6, IF(AvergeHoursWorked01&gt;=hoursworkedref5, E25*heatingandlightingref5, IF(AvergeHoursWorked01&gt;=hoursworkedref4, E25*heatingandlightingref4, IF(AvergeHoursWorked01&gt;=hoursworkedref3, E25*heatingandlightingref3, IF(AvergeHoursWorked01&gt;=hoursworkedref2, E25*heatingandlightingref2, IF(AvergeHoursWorked01&gt;=hoursworkedref1, E25*heatingandlightingref1, 0)))))))</f>
        <v>0</v>
      </c>
      <c r="H25" s="645"/>
      <c r="I25" s="645"/>
      <c r="J25" s="180">
        <f>IF(AvergeHoursWorked01&gt;=hoursworkedref7, H25*heatingandlightingref7, IF(AvergeHoursWorked01&gt;=hoursworkedref6, H25*heatingandlightingref6, IF(AvergeHoursWorked01&gt;=hoursworkedref5, H25*heatingandlightingref5, IF(AvergeHoursWorked01&gt;=hoursworkedref4, H25*heatingandlightingref4, IF(AvergeHoursWorked01&gt;=hoursworkedref3, H25*heatingandlightingref3, IF(AvergeHoursWorked01&gt;=hoursworkedref2, H25*heatingandlightingref2, IF(AvergeHoursWorked01&gt;=hoursworkedref1, H25*heatingandlightingref1, 0)))))))</f>
        <v>0</v>
      </c>
      <c r="K25" s="645"/>
      <c r="L25" s="645"/>
      <c r="M25" s="180">
        <f>IF(AvergeHoursWorked06&gt;=hoursworkedref7, K25*heatingandlightingref7, IF(AvergeHoursWorked01&gt;=hoursworkedref6, K25*heatingandlightingref6, IF(AvergeHoursWorked01&gt;=hoursworkedref5, K25*heatingandlightingref5, IF(AvergeHoursWorked01&gt;=hoursworkedref4, K25*heatingandlightingref4, IF(AvergeHoursWorked01&gt;=hoursworkedref3, K25*heatingandlightingref3, IF(AvergeHoursWorked01&gt;=hoursworkedref2, K25*heatingandlightingref2, IF(AvergeHoursWorked01&gt;=hoursworkedref1, K25*heatingandlightingref1, 0)))))))</f>
        <v>0</v>
      </c>
      <c r="N25" s="645"/>
      <c r="O25" s="645"/>
      <c r="P25" s="180">
        <f>IF(AvergeHoursWorked01&gt;=hoursworkedref7, N25*heatingandlightingref7, IF(AvergeHoursWorked01&gt;=hoursworkedref6, N25*heatingandlightingref6, IF(AvergeHoursWorked01&gt;=hoursworkedref5, N25*heatingandlightingref5, IF(AvergeHoursWorked01&gt;=hoursworkedref4, N25*heatingandlightingref4, IF(AvergeHoursWorked01&gt;=hoursworkedref3, N25*heatingandlightingref3, IF(AvergeHoursWorked01&gt;=hoursworkedref2, N25*heatingandlightingref2, IF(AvergeHoursWorked01&gt;=hoursworkedref1, N25*heatingandlightingref1, 0)))))))</f>
        <v>0</v>
      </c>
      <c r="Q25" s="645"/>
      <c r="R25" s="645"/>
      <c r="S25" s="180">
        <f>IF(AvergeHoursWorked01&gt;=hoursworkedref7, Q25*heatingandlightingref7, IF(AvergeHoursWorked01&gt;=hoursworkedref6, Q25*heatingandlightingref6, IF(AvergeHoursWorked01&gt;=hoursworkedref5, Q25*heatingandlightingref5, IF(AvergeHoursWorked01&gt;=hoursworkedref4, Q25*heatingandlightingref4, IF(AvergeHoursWorked01&gt;=hoursworkedref3, Q25*heatingandlightingref3, IF(AvergeHoursWorked01&gt;=hoursworkedref2, Q25*heatingandlightingref2, IF(AvergeHoursWorked01&gt;=hoursworkedref1, Q25*heatingandlightingref1, 0)))))))</f>
        <v>0</v>
      </c>
      <c r="T25" s="645"/>
      <c r="U25" s="645"/>
      <c r="V25" s="180">
        <f>IF(AvergeHoursWorked01&gt;=hoursworkedref7, T25*heatingandlightingref7, IF(AvergeHoursWorked01&gt;=hoursworkedref6, T25*heatingandlightingref6, IF(AvergeHoursWorked01&gt;=hoursworkedref5, T25*heatingandlightingref5, IF(AvergeHoursWorked01&gt;=hoursworkedref4, T25*heatingandlightingref4, IF(AvergeHoursWorked01&gt;=hoursworkedref3, T25*heatingandlightingref3, IF(AvergeHoursWorked01&gt;=hoursworkedref2, T25*heatingandlightingref2, IF(AvergeHoursWorked01&gt;=hoursworkedref1, T25*heatingandlightingref1, 0)))))))</f>
        <v>0</v>
      </c>
      <c r="W25" s="645"/>
      <c r="X25" s="645"/>
      <c r="Y25" s="180">
        <f>IF(AvergeHoursWorked01&gt;=hoursworkedref7, W25*heatingandlightingref7, IF(AvergeHoursWorked01&gt;=hoursworkedref6, W25*heatingandlightingref6, IF(AvergeHoursWorked01&gt;=hoursworkedref5, W25*heatingandlightingref5, IF(AvergeHoursWorked01&gt;=hoursworkedref4, W25*heatingandlightingref4, IF(AvergeHoursWorked01&gt;=hoursworkedref3, W25*heatingandlightingref3, IF(AvergeHoursWorked01&gt;=hoursworkedref2, W25*heatingandlightingref2, IF(AvergeHoursWorked01&gt;=hoursworkedref1, W25*heatingandlightingref1, 0)))))))</f>
        <v>0</v>
      </c>
      <c r="Z25" s="645"/>
      <c r="AA25" s="645"/>
      <c r="AB25" s="180">
        <f>IF(AvergeHoursWorked01&gt;=hoursworkedref7, Z25*heatingandlightingref7, IF(AvergeHoursWorked01&gt;=hoursworkedref6, Z25*heatingandlightingref6, IF(AvergeHoursWorked01&gt;=hoursworkedref5, Z25*heatingandlightingref5, IF(AvergeHoursWorked01&gt;=hoursworkedref4, Z25*heatingandlightingref4, IF(AvergeHoursWorked01&gt;=hoursworkedref3, Z25*heatingandlightingref3, IF(AvergeHoursWorked01&gt;=hoursworkedref2, Z25*heatingandlightingref2, IF(AvergeHoursWorked01&gt;=hoursworkedref1, Z25*heatingandlightingref1, 0)))))))</f>
        <v>0</v>
      </c>
      <c r="AC25" s="645"/>
      <c r="AD25" s="645"/>
      <c r="AE25" s="180">
        <f>IF(AvergeHoursWorked01&gt;=hoursworkedref7, AC25*heatingandlightingref7, IF(AvergeHoursWorked01&gt;=hoursworkedref6, AC25*heatingandlightingref6, IF(AvergeHoursWorked01&gt;=hoursworkedref5, AC25*heatingandlightingref5, IF(AvergeHoursWorked01&gt;=hoursworkedref4, AC25*heatingandlightingref4, IF(AvergeHoursWorked01&gt;=hoursworkedref3, AC25*heatingandlightingref3, IF(AvergeHoursWorked01&gt;=hoursworkedref2, AC25*heatingandlightingref2, IF(AvergeHoursWorked01&gt;=hoursworkedref1, AC25*heatingandlightingref1, 0)))))))</f>
        <v>0</v>
      </c>
      <c r="AF25" s="645"/>
      <c r="AG25" s="645"/>
      <c r="AH25" s="180">
        <f>IF(AvergeHoursWorked01&gt;=hoursworkedref7, AF25*heatingandlightingref7, IF(AvergeHoursWorked01&gt;=hoursworkedref6, AF25*heatingandlightingref6, IF(AvergeHoursWorked01&gt;=hoursworkedref5, AF25*heatingandlightingref5, IF(AvergeHoursWorked01&gt;=hoursworkedref4, AF25*heatingandlightingref4, IF(AvergeHoursWorked01&gt;=hoursworkedref3, AF25*heatingandlightingref3, IF(AvergeHoursWorked01&gt;=hoursworkedref2, AF25*heatingandlightingref2, IF(AvergeHoursWorked01&gt;=hoursworkedref1, AF25*heatingandlightingref1, 0)))))))</f>
        <v>0</v>
      </c>
      <c r="AI25" s="645"/>
      <c r="AJ25" s="645"/>
      <c r="AK25" s="180">
        <f>IF(AvergeHoursWorked01&gt;=hoursworkedref7, AI25*heatingandlightingref7, IF(AvergeHoursWorked01&gt;=hoursworkedref6, AI25*heatingandlightingref6, IF(AvergeHoursWorked01&gt;=hoursworkedref5, AI25*heatingandlightingref5, IF(AvergeHoursWorked01&gt;=hoursworkedref4, AI25*heatingandlightingref4, IF(AvergeHoursWorked01&gt;=hoursworkedref3, AI25*heatingandlightingref3, IF(AvergeHoursWorked01&gt;=hoursworkedref2, AI25*heatingandlightingref2, IF(AvergeHoursWorked01&gt;=hoursworkedref1, AI25*heatingandlightingref1, 0)))))))</f>
        <v>0</v>
      </c>
      <c r="AL25" s="196">
        <f t="shared" ref="AL25:AL31" si="18">SUM(D25,G25,J25,M25,P25,S25,V25,Y25,AB25,AE25,AH25,AK25)</f>
        <v>0</v>
      </c>
      <c r="AM25" s="1"/>
      <c r="AN25" s="1"/>
      <c r="AO25" s="1"/>
      <c r="AP25" s="1"/>
      <c r="AQ25" s="1"/>
      <c r="AR25" s="1"/>
      <c r="AS25" s="1"/>
      <c r="AT25" s="1"/>
      <c r="AU25" s="1"/>
      <c r="AV25" s="1"/>
      <c r="AW25" s="1"/>
      <c r="AX25" s="1"/>
      <c r="AY25" s="1"/>
      <c r="AZ25" s="1"/>
      <c r="BA25" s="1"/>
      <c r="BB25" s="1"/>
      <c r="BC25" s="1"/>
      <c r="BD25" s="1"/>
      <c r="BE25" s="1"/>
      <c r="BF25" s="1"/>
    </row>
    <row r="26" spans="1:58" ht="15.8" customHeight="1">
      <c r="A26" s="171" t="s">
        <v>20</v>
      </c>
      <c r="B26" s="645"/>
      <c r="C26" s="645"/>
      <c r="D26" s="101">
        <f>IF(AvergeHoursWorked01&gt;=hoursworkedref7, B26*heatingandlightingref7, IF(AvergeHoursWorked01&gt;=hoursworkedref6, B26*heatingandlightingref6, IF(AvergeHoursWorked01&gt;=hoursworkedref5, B26*heatingandlightingref5, IF(AvergeHoursWorked01&gt;=hoursworkedref4, B26*heatingandlightingref4, IF(AvergeHoursWorked01&gt;=hoursworkedref3, B26*heatingandlightingref3, IF(AvergeHoursWorked01&gt;=hoursworkedref2, B26*heatingandlightingref2, IF(AvergeHoursWorked01&gt;=hoursworkedref1, B26*heatingandlightingref1, 0)))))))</f>
        <v>0</v>
      </c>
      <c r="E26" s="645"/>
      <c r="F26" s="645"/>
      <c r="G26" s="101">
        <f>IF(AvergeHoursWorked01&gt;=hoursworkedref7, E26*heatingandlightingref7, IF(AvergeHoursWorked01&gt;=hoursworkedref6, E26*heatingandlightingref6, IF(AvergeHoursWorked01&gt;=hoursworkedref5, E26*heatingandlightingref5, IF(AvergeHoursWorked01&gt;=hoursworkedref4, E26*heatingandlightingref4, IF(AvergeHoursWorked01&gt;=hoursworkedref3, E26*heatingandlightingref3, IF(AvergeHoursWorked01&gt;=hoursworkedref2, E26*heatingandlightingref2, IF(AvergeHoursWorked01&gt;=hoursworkedref1, E26*heatingandlightingref1, 0)))))))</f>
        <v>0</v>
      </c>
      <c r="H26" s="645"/>
      <c r="I26" s="645"/>
      <c r="J26" s="180">
        <f>IF(AvergeHoursWorked01&gt;=hoursworkedref7, H26*heatingandlightingref7, IF(AvergeHoursWorked01&gt;=hoursworkedref6, H26*heatingandlightingref6, IF(AvergeHoursWorked01&gt;=hoursworkedref5, H26*heatingandlightingref5, IF(AvergeHoursWorked01&gt;=hoursworkedref4, H26*heatingandlightingref4, IF(AvergeHoursWorked01&gt;=hoursworkedref3, H26*heatingandlightingref3, IF(AvergeHoursWorked01&gt;=hoursworkedref2, H26*heatingandlightingref2, IF(AvergeHoursWorked01&gt;=hoursworkedref1, H26*heatingandlightingref1, 0)))))))</f>
        <v>0</v>
      </c>
      <c r="K26" s="645"/>
      <c r="L26" s="645"/>
      <c r="M26" s="180">
        <f>IF(AvergeHoursWorked06&gt;=hoursworkedref7, K26*heatingandlightingref7, IF(AvergeHoursWorked01&gt;=hoursworkedref6, K26*heatingandlightingref6, IF(AvergeHoursWorked01&gt;=hoursworkedref5, K26*heatingandlightingref5, IF(AvergeHoursWorked01&gt;=hoursworkedref4, K26*heatingandlightingref4, IF(AvergeHoursWorked01&gt;=hoursworkedref3, K26*heatingandlightingref3, IF(AvergeHoursWorked01&gt;=hoursworkedref2, K26*heatingandlightingref2, IF(AvergeHoursWorked01&gt;=hoursworkedref1, K26*heatingandlightingref1, 0)))))))</f>
        <v>0</v>
      </c>
      <c r="N26" s="645"/>
      <c r="O26" s="645"/>
      <c r="P26" s="180">
        <f>IF(AvergeHoursWorked01&gt;=hoursworkedref7, N26*heatingandlightingref7, IF(AvergeHoursWorked01&gt;=hoursworkedref6, N26*heatingandlightingref6, IF(AvergeHoursWorked01&gt;=hoursworkedref5, N26*heatingandlightingref5, IF(AvergeHoursWorked01&gt;=hoursworkedref4, N26*heatingandlightingref4, IF(AvergeHoursWorked01&gt;=hoursworkedref3, N26*heatingandlightingref3, IF(AvergeHoursWorked01&gt;=hoursworkedref2, N26*heatingandlightingref2, IF(AvergeHoursWorked01&gt;=hoursworkedref1, N26*heatingandlightingref1, 0)))))))</f>
        <v>0</v>
      </c>
      <c r="Q26" s="645"/>
      <c r="R26" s="645"/>
      <c r="S26" s="180">
        <f>IF(AvergeHoursWorked01&gt;=hoursworkedref7, Q26*heatingandlightingref7, IF(AvergeHoursWorked01&gt;=hoursworkedref6, Q26*heatingandlightingref6, IF(AvergeHoursWorked01&gt;=hoursworkedref5, Q26*heatingandlightingref5, IF(AvergeHoursWorked01&gt;=hoursworkedref4, Q26*heatingandlightingref4, IF(AvergeHoursWorked01&gt;=hoursworkedref3, Q26*heatingandlightingref3, IF(AvergeHoursWorked01&gt;=hoursworkedref2, Q26*heatingandlightingref2, IF(AvergeHoursWorked01&gt;=hoursworkedref1, Q26*heatingandlightingref1, 0)))))))</f>
        <v>0</v>
      </c>
      <c r="T26" s="645"/>
      <c r="U26" s="645"/>
      <c r="V26" s="180">
        <f>IF(AvergeHoursWorked01&gt;=hoursworkedref7, T26*heatingandlightingref7, IF(AvergeHoursWorked01&gt;=hoursworkedref6, T26*heatingandlightingref6, IF(AvergeHoursWorked01&gt;=hoursworkedref5, T26*heatingandlightingref5, IF(AvergeHoursWorked01&gt;=hoursworkedref4, T26*heatingandlightingref4, IF(AvergeHoursWorked01&gt;=hoursworkedref3, T26*heatingandlightingref3, IF(AvergeHoursWorked01&gt;=hoursworkedref2, T26*heatingandlightingref2, IF(AvergeHoursWorked01&gt;=hoursworkedref1, T26*heatingandlightingref1, 0)))))))</f>
        <v>0</v>
      </c>
      <c r="W26" s="645"/>
      <c r="X26" s="645"/>
      <c r="Y26" s="180">
        <f>IF(AvergeHoursWorked01&gt;=hoursworkedref7, W26*heatingandlightingref7, IF(AvergeHoursWorked01&gt;=hoursworkedref6, W26*heatingandlightingref6, IF(AvergeHoursWorked01&gt;=hoursworkedref5, W26*heatingandlightingref5, IF(AvergeHoursWorked01&gt;=hoursworkedref4, W26*heatingandlightingref4, IF(AvergeHoursWorked01&gt;=hoursworkedref3, W26*heatingandlightingref3, IF(AvergeHoursWorked01&gt;=hoursworkedref2, W26*heatingandlightingref2, IF(AvergeHoursWorked01&gt;=hoursworkedref1, W26*heatingandlightingref1, 0)))))))</f>
        <v>0</v>
      </c>
      <c r="Z26" s="645"/>
      <c r="AA26" s="645"/>
      <c r="AB26" s="180">
        <f>IF(AvergeHoursWorked01&gt;=hoursworkedref7, Z26*heatingandlightingref7, IF(AvergeHoursWorked01&gt;=hoursworkedref6, Z26*heatingandlightingref6, IF(AvergeHoursWorked01&gt;=hoursworkedref5, Z26*heatingandlightingref5, IF(AvergeHoursWorked01&gt;=hoursworkedref4, Z26*heatingandlightingref4, IF(AvergeHoursWorked01&gt;=hoursworkedref3, Z26*heatingandlightingref3, IF(AvergeHoursWorked01&gt;=hoursworkedref2, Z26*heatingandlightingref2, IF(AvergeHoursWorked01&gt;=hoursworkedref1, Z26*heatingandlightingref1, 0)))))))</f>
        <v>0</v>
      </c>
      <c r="AC26" s="645"/>
      <c r="AD26" s="645"/>
      <c r="AE26" s="180">
        <f>IF(AvergeHoursWorked01&gt;=hoursworkedref7, AC26*heatingandlightingref7, IF(AvergeHoursWorked01&gt;=hoursworkedref6, AC26*heatingandlightingref6, IF(AvergeHoursWorked01&gt;=hoursworkedref5, AC26*heatingandlightingref5, IF(AvergeHoursWorked01&gt;=hoursworkedref4, AC26*heatingandlightingref4, IF(AvergeHoursWorked01&gt;=hoursworkedref3, AC26*heatingandlightingref3, IF(AvergeHoursWorked01&gt;=hoursworkedref2, AC26*heatingandlightingref2, IF(AvergeHoursWorked01&gt;=hoursworkedref1, AC26*heatingandlightingref1, 0)))))))</f>
        <v>0</v>
      </c>
      <c r="AF26" s="645"/>
      <c r="AG26" s="645"/>
      <c r="AH26" s="180">
        <f>IF(AvergeHoursWorked01&gt;=hoursworkedref7, AF26*heatingandlightingref7, IF(AvergeHoursWorked01&gt;=hoursworkedref6, AF26*heatingandlightingref6, IF(AvergeHoursWorked01&gt;=hoursworkedref5, AF26*heatingandlightingref5, IF(AvergeHoursWorked01&gt;=hoursworkedref4, AF26*heatingandlightingref4, IF(AvergeHoursWorked01&gt;=hoursworkedref3, AF26*heatingandlightingref3, IF(AvergeHoursWorked01&gt;=hoursworkedref2, AF26*heatingandlightingref2, IF(AvergeHoursWorked01&gt;=hoursworkedref1, AF26*heatingandlightingref1, 0)))))))</f>
        <v>0</v>
      </c>
      <c r="AI26" s="645"/>
      <c r="AJ26" s="645"/>
      <c r="AK26" s="180">
        <f>IF(AvergeHoursWorked01&gt;=hoursworkedref7, AI26*heatingandlightingref7, IF(AvergeHoursWorked01&gt;=hoursworkedref6, AI26*heatingandlightingref6, IF(AvergeHoursWorked01&gt;=hoursworkedref5, AI26*heatingandlightingref5, IF(AvergeHoursWorked01&gt;=hoursworkedref4, AI26*heatingandlightingref4, IF(AvergeHoursWorked01&gt;=hoursworkedref3, AI26*heatingandlightingref3, IF(AvergeHoursWorked01&gt;=hoursworkedref2, AI26*heatingandlightingref2, IF(AvergeHoursWorked01&gt;=hoursworkedref1, AI26*heatingandlightingref1, 0)))))))</f>
        <v>0</v>
      </c>
      <c r="AL26" s="196">
        <f t="shared" si="18"/>
        <v>0</v>
      </c>
      <c r="AM26" s="1"/>
      <c r="AN26" s="1"/>
      <c r="AO26" s="1"/>
      <c r="AP26" s="1"/>
      <c r="AQ26" s="1"/>
      <c r="AR26" s="1"/>
      <c r="AS26" s="1"/>
      <c r="AT26" s="1"/>
      <c r="AU26" s="1"/>
      <c r="AV26" s="1"/>
      <c r="AW26" s="1"/>
      <c r="AX26" s="1"/>
      <c r="AY26" s="1"/>
      <c r="AZ26" s="1"/>
      <c r="BA26" s="1"/>
      <c r="BB26" s="1"/>
      <c r="BC26" s="1"/>
      <c r="BD26" s="1"/>
      <c r="BE26" s="1"/>
      <c r="BF26" s="1"/>
    </row>
    <row r="27" spans="1:58" ht="15.8" customHeight="1">
      <c r="A27" s="171" t="s">
        <v>21</v>
      </c>
      <c r="B27" s="645"/>
      <c r="C27" s="645"/>
      <c r="D27" s="101">
        <f>IF(AvergeHoursWorked01&gt;=hoursworkedref7, B27*heatingandlightingref7, IF(AvergeHoursWorked01&gt;=hoursworkedref6, B27*heatingandlightingref6, IF(AvergeHoursWorked01&gt;=hoursworkedref5, B27*heatingandlightingref5, IF(AvergeHoursWorked01&gt;=hoursworkedref4, B27*heatingandlightingref4, IF(AvergeHoursWorked01&gt;=hoursworkedref3, B27*heatingandlightingref3, IF(AvergeHoursWorked01&gt;=hoursworkedref2, B27*heatingandlightingref2, IF(AvergeHoursWorked01&gt;=hoursworkedref1, B27*heatingandlightingref1, 0)))))))</f>
        <v>0</v>
      </c>
      <c r="E27" s="645"/>
      <c r="F27" s="645"/>
      <c r="G27" s="101">
        <f>IF(AvergeHoursWorked01&gt;=hoursworkedref7, E27*heatingandlightingref7, IF(AvergeHoursWorked01&gt;=hoursworkedref6, E27*heatingandlightingref6, IF(AvergeHoursWorked01&gt;=hoursworkedref5, E27*heatingandlightingref5, IF(AvergeHoursWorked01&gt;=hoursworkedref4, E27*heatingandlightingref4, IF(AvergeHoursWorked01&gt;=hoursworkedref3, E27*heatingandlightingref3, IF(AvergeHoursWorked01&gt;=hoursworkedref2, E27*heatingandlightingref2, IF(AvergeHoursWorked01&gt;=hoursworkedref1, E27*heatingandlightingref1, 0)))))))</f>
        <v>0</v>
      </c>
      <c r="H27" s="645"/>
      <c r="I27" s="645"/>
      <c r="J27" s="180">
        <f>IF(AvergeHoursWorked01&gt;=hoursworkedref7, H27*heatingandlightingref7, IF(AvergeHoursWorked01&gt;=hoursworkedref6, H27*heatingandlightingref6, IF(AvergeHoursWorked01&gt;=hoursworkedref5, H27*heatingandlightingref5, IF(AvergeHoursWorked01&gt;=hoursworkedref4, H27*heatingandlightingref4, IF(AvergeHoursWorked01&gt;=hoursworkedref3, H27*heatingandlightingref3, IF(AvergeHoursWorked01&gt;=hoursworkedref2, H27*heatingandlightingref2, IF(AvergeHoursWorked01&gt;=hoursworkedref1, H27*heatingandlightingref1, 0)))))))</f>
        <v>0</v>
      </c>
      <c r="K27" s="645"/>
      <c r="L27" s="645"/>
      <c r="M27" s="180">
        <f>IF(AvergeHoursWorked06&gt;=hoursworkedref7, K27*heatingandlightingref7, IF(AvergeHoursWorked01&gt;=hoursworkedref6, K27*heatingandlightingref6, IF(AvergeHoursWorked01&gt;=hoursworkedref5, K27*heatingandlightingref5, IF(AvergeHoursWorked01&gt;=hoursworkedref4, K27*heatingandlightingref4, IF(AvergeHoursWorked01&gt;=hoursworkedref3, K27*heatingandlightingref3, IF(AvergeHoursWorked01&gt;=hoursworkedref2, K27*heatingandlightingref2, IF(AvergeHoursWorked01&gt;=hoursworkedref1, K27*heatingandlightingref1, 0)))))))</f>
        <v>0</v>
      </c>
      <c r="N27" s="645"/>
      <c r="O27" s="645"/>
      <c r="P27" s="180">
        <f>IF(AvergeHoursWorked01&gt;=hoursworkedref7, N27*heatingandlightingref7, IF(AvergeHoursWorked01&gt;=hoursworkedref6, N27*heatingandlightingref6, IF(AvergeHoursWorked01&gt;=hoursworkedref5, N27*heatingandlightingref5, IF(AvergeHoursWorked01&gt;=hoursworkedref4, N27*heatingandlightingref4, IF(AvergeHoursWorked01&gt;=hoursworkedref3, N27*heatingandlightingref3, IF(AvergeHoursWorked01&gt;=hoursworkedref2, N27*heatingandlightingref2, IF(AvergeHoursWorked01&gt;=hoursworkedref1, N27*heatingandlightingref1, 0)))))))</f>
        <v>0</v>
      </c>
      <c r="Q27" s="645"/>
      <c r="R27" s="645"/>
      <c r="S27" s="180">
        <f>IF(AvergeHoursWorked01&gt;=hoursworkedref7, Q27*heatingandlightingref7, IF(AvergeHoursWorked01&gt;=hoursworkedref6, Q27*heatingandlightingref6, IF(AvergeHoursWorked01&gt;=hoursworkedref5, Q27*heatingandlightingref5, IF(AvergeHoursWorked01&gt;=hoursworkedref4, Q27*heatingandlightingref4, IF(AvergeHoursWorked01&gt;=hoursworkedref3, Q27*heatingandlightingref3, IF(AvergeHoursWorked01&gt;=hoursworkedref2, Q27*heatingandlightingref2, IF(AvergeHoursWorked01&gt;=hoursworkedref1, Q27*heatingandlightingref1, 0)))))))</f>
        <v>0</v>
      </c>
      <c r="T27" s="645"/>
      <c r="U27" s="645"/>
      <c r="V27" s="180">
        <f>IF(AvergeHoursWorked01&gt;=hoursworkedref7, T27*heatingandlightingref7, IF(AvergeHoursWorked01&gt;=hoursworkedref6, T27*heatingandlightingref6, IF(AvergeHoursWorked01&gt;=hoursworkedref5, T27*heatingandlightingref5, IF(AvergeHoursWorked01&gt;=hoursworkedref4, T27*heatingandlightingref4, IF(AvergeHoursWorked01&gt;=hoursworkedref3, T27*heatingandlightingref3, IF(AvergeHoursWorked01&gt;=hoursworkedref2, T27*heatingandlightingref2, IF(AvergeHoursWorked01&gt;=hoursworkedref1, T27*heatingandlightingref1, 0)))))))</f>
        <v>0</v>
      </c>
      <c r="W27" s="645"/>
      <c r="X27" s="645"/>
      <c r="Y27" s="180">
        <f>IF(AvergeHoursWorked01&gt;=hoursworkedref7, W27*heatingandlightingref7, IF(AvergeHoursWorked01&gt;=hoursworkedref6, W27*heatingandlightingref6, IF(AvergeHoursWorked01&gt;=hoursworkedref5, W27*heatingandlightingref5, IF(AvergeHoursWorked01&gt;=hoursworkedref4, W27*heatingandlightingref4, IF(AvergeHoursWorked01&gt;=hoursworkedref3, W27*heatingandlightingref3, IF(AvergeHoursWorked01&gt;=hoursworkedref2, W27*heatingandlightingref2, IF(AvergeHoursWorked01&gt;=hoursworkedref1, W27*heatingandlightingref1, 0)))))))</f>
        <v>0</v>
      </c>
      <c r="Z27" s="645"/>
      <c r="AA27" s="645"/>
      <c r="AB27" s="180">
        <f>IF(AvergeHoursWorked01&gt;=hoursworkedref7, Z27*heatingandlightingref7, IF(AvergeHoursWorked01&gt;=hoursworkedref6, Z27*heatingandlightingref6, IF(AvergeHoursWorked01&gt;=hoursworkedref5, Z27*heatingandlightingref5, IF(AvergeHoursWorked01&gt;=hoursworkedref4, Z27*heatingandlightingref4, IF(AvergeHoursWorked01&gt;=hoursworkedref3, Z27*heatingandlightingref3, IF(AvergeHoursWorked01&gt;=hoursworkedref2, Z27*heatingandlightingref2, IF(AvergeHoursWorked01&gt;=hoursworkedref1, Z27*heatingandlightingref1, 0)))))))</f>
        <v>0</v>
      </c>
      <c r="AC27" s="645"/>
      <c r="AD27" s="645"/>
      <c r="AE27" s="180">
        <f>IF(AvergeHoursWorked01&gt;=hoursworkedref7, AC27*heatingandlightingref7, IF(AvergeHoursWorked01&gt;=hoursworkedref6, AC27*heatingandlightingref6, IF(AvergeHoursWorked01&gt;=hoursworkedref5, AC27*heatingandlightingref5, IF(AvergeHoursWorked01&gt;=hoursworkedref4, AC27*heatingandlightingref4, IF(AvergeHoursWorked01&gt;=hoursworkedref3, AC27*heatingandlightingref3, IF(AvergeHoursWorked01&gt;=hoursworkedref2, AC27*heatingandlightingref2, IF(AvergeHoursWorked01&gt;=hoursworkedref1, AC27*heatingandlightingref1, 0)))))))</f>
        <v>0</v>
      </c>
      <c r="AF27" s="645"/>
      <c r="AG27" s="645"/>
      <c r="AH27" s="180">
        <f>IF(AvergeHoursWorked01&gt;=hoursworkedref7, AF27*heatingandlightingref7, IF(AvergeHoursWorked01&gt;=hoursworkedref6, AF27*heatingandlightingref6, IF(AvergeHoursWorked01&gt;=hoursworkedref5, AF27*heatingandlightingref5, IF(AvergeHoursWorked01&gt;=hoursworkedref4, AF27*heatingandlightingref4, IF(AvergeHoursWorked01&gt;=hoursworkedref3, AF27*heatingandlightingref3, IF(AvergeHoursWorked01&gt;=hoursworkedref2, AF27*heatingandlightingref2, IF(AvergeHoursWorked01&gt;=hoursworkedref1, AF27*heatingandlightingref1, 0)))))))</f>
        <v>0</v>
      </c>
      <c r="AI27" s="645"/>
      <c r="AJ27" s="645"/>
      <c r="AK27" s="180">
        <f>IF(AvergeHoursWorked01&gt;=hoursworkedref7, AI27*heatingandlightingref7, IF(AvergeHoursWorked01&gt;=hoursworkedref6, AI27*heatingandlightingref6, IF(AvergeHoursWorked01&gt;=hoursworkedref5, AI27*heatingandlightingref5, IF(AvergeHoursWorked01&gt;=hoursworkedref4, AI27*heatingandlightingref4, IF(AvergeHoursWorked01&gt;=hoursworkedref3, AI27*heatingandlightingref3, IF(AvergeHoursWorked01&gt;=hoursworkedref2, AI27*heatingandlightingref2, IF(AvergeHoursWorked01&gt;=hoursworkedref1, AI27*heatingandlightingref1, 0)))))))</f>
        <v>0</v>
      </c>
      <c r="AL27" s="196">
        <f t="shared" si="18"/>
        <v>0</v>
      </c>
      <c r="AM27" s="1"/>
      <c r="AN27" s="1"/>
      <c r="AO27" s="1"/>
      <c r="AP27" s="1"/>
      <c r="AQ27" s="1"/>
      <c r="AR27" s="1"/>
      <c r="AS27" s="1"/>
      <c r="AT27" s="1"/>
      <c r="AU27" s="1"/>
      <c r="AV27" s="1"/>
      <c r="AW27" s="1"/>
      <c r="AX27" s="1"/>
      <c r="AY27" s="1"/>
      <c r="AZ27" s="1"/>
      <c r="BA27" s="1"/>
      <c r="BB27" s="1"/>
      <c r="BC27" s="1"/>
      <c r="BD27" s="1"/>
      <c r="BE27" s="1"/>
      <c r="BF27" s="1"/>
    </row>
    <row r="28" spans="1:58" s="43" customFormat="1" ht="15.8" customHeight="1">
      <c r="A28" s="171" t="s">
        <v>22</v>
      </c>
      <c r="B28" s="645">
        <v>0</v>
      </c>
      <c r="C28" s="645"/>
      <c r="D28" s="180">
        <f>IF(AvergeHoursWorked01&gt;=hoursworkedref7, B28*heatingandlightingref7, IF(AvergeHoursWorked01&gt;=hoursworkedref6, B28*heatingandlightingref6, IF(AvergeHoursWorked01&gt;=hoursworkedref5, B28*heatingandlightingref5, IF(AvergeHoursWorked01&gt;=hoursworkedref4, B28*heatingandlightingref4, IF(AvergeHoursWorked01&gt;=hoursworkedref3, B28*heatingandlightingref3, IF(AvergeHoursWorked01&gt;=hoursworkedref2, B28*heatingandlightingref2, IF(AvergeHoursWorked01&gt;=hoursworkedref1, B28*heatingandlightingref1, 0)))))))</f>
        <v>0</v>
      </c>
      <c r="E28" s="644">
        <v>0</v>
      </c>
      <c r="F28" s="645"/>
      <c r="G28" s="180">
        <f>IF(AvergeHoursWorked01&gt;=hoursworkedref7, E28*heatingandlightingref7, IF(AvergeHoursWorked01&gt;=hoursworkedref6, E28*heatingandlightingref6, IF(AvergeHoursWorked01&gt;=hoursworkedref5, E28*heatingandlightingref5, IF(AvergeHoursWorked01&gt;=hoursworkedref4, E28*heatingandlightingref4, IF(AvergeHoursWorked01&gt;=hoursworkedref3, E28*heatingandlightingref3, IF(AvergeHoursWorked01&gt;=hoursworkedref2, E28*heatingandlightingref2, IF(AvergeHoursWorked01&gt;=hoursworkedref1, E28*heatingandlightingref1, 0)))))))</f>
        <v>0</v>
      </c>
      <c r="H28" s="649">
        <v>0</v>
      </c>
      <c r="I28" s="649"/>
      <c r="J28" s="180">
        <f>IF(AvergeHoursWorked01&gt;=hoursworkedref7, H28*heatingandlightingref7, IF(AvergeHoursWorked01&gt;=hoursworkedref6, H28*heatingandlightingref6, IF(AvergeHoursWorked01&gt;=hoursworkedref5, H28*heatingandlightingref5, IF(AvergeHoursWorked01&gt;=hoursworkedref4, H28*heatingandlightingref4, IF(AvergeHoursWorked01&gt;=hoursworkedref3, H28*heatingandlightingref3, IF(AvergeHoursWorked01&gt;=hoursworkedref2, H28*heatingandlightingref2, IF(AvergeHoursWorked01&gt;=hoursworkedref1, H28*heatingandlightingref1, 0)))))))</f>
        <v>0</v>
      </c>
      <c r="K28" s="649">
        <v>0</v>
      </c>
      <c r="L28" s="675"/>
      <c r="M28" s="180">
        <f>IF(AvergeHoursWorked06&gt;=hoursworkedref7, K28*heatingandlightingref7, IF(AvergeHoursWorked01&gt;=hoursworkedref6, K28*heatingandlightingref6, IF(AvergeHoursWorked01&gt;=hoursworkedref5, K28*heatingandlightingref5, IF(AvergeHoursWorked01&gt;=hoursworkedref4, K28*heatingandlightingref4, IF(AvergeHoursWorked01&gt;=hoursworkedref3, K28*heatingandlightingref3, IF(AvergeHoursWorked01&gt;=hoursworkedref2, K28*heatingandlightingref2, IF(AvergeHoursWorked01&gt;=hoursworkedref1, K28*heatingandlightingref1, 0)))))))</f>
        <v>0</v>
      </c>
      <c r="N28" s="674">
        <v>0</v>
      </c>
      <c r="O28" s="649"/>
      <c r="P28" s="180">
        <f>IF(AvergeHoursWorked01&gt;=hoursworkedref7, N28*heatingandlightingref7, IF(AvergeHoursWorked01&gt;=hoursworkedref6, N28*heatingandlightingref6, IF(AvergeHoursWorked01&gt;=hoursworkedref5, N28*heatingandlightingref5, IF(AvergeHoursWorked01&gt;=hoursworkedref4, N28*heatingandlightingref4, IF(AvergeHoursWorked01&gt;=hoursworkedref3, N28*heatingandlightingref3, IF(AvergeHoursWorked01&gt;=hoursworkedref2, N28*heatingandlightingref2, IF(AvergeHoursWorked01&gt;=hoursworkedref1, N28*heatingandlightingref1, 0)))))))</f>
        <v>0</v>
      </c>
      <c r="Q28" s="649"/>
      <c r="R28" s="649"/>
      <c r="S28" s="180">
        <f>IF(AvergeHoursWorked01&gt;=hoursworkedref7, Q28*heatingandlightingref7, IF(AvergeHoursWorked01&gt;=hoursworkedref6, Q28*heatingandlightingref6, IF(AvergeHoursWorked01&gt;=hoursworkedref5, Q28*heatingandlightingref5, IF(AvergeHoursWorked01&gt;=hoursworkedref4, Q28*heatingandlightingref4, IF(AvergeHoursWorked01&gt;=hoursworkedref3, Q28*heatingandlightingref3, IF(AvergeHoursWorked01&gt;=hoursworkedref2, Q28*heatingandlightingref2, IF(AvergeHoursWorked01&gt;=hoursworkedref1, Q28*heatingandlightingref1, 0)))))))</f>
        <v>0</v>
      </c>
      <c r="T28" s="649">
        <v>0</v>
      </c>
      <c r="U28" s="649"/>
      <c r="V28" s="180">
        <f>IF(AvergeHoursWorked01&gt;=hoursworkedref7, T28*heatingandlightingref7, IF(AvergeHoursWorked01&gt;=hoursworkedref6, T28*heatingandlightingref6, IF(AvergeHoursWorked01&gt;=hoursworkedref5, T28*heatingandlightingref5, IF(AvergeHoursWorked01&gt;=hoursworkedref4, T28*heatingandlightingref4, IF(AvergeHoursWorked01&gt;=hoursworkedref3, T28*heatingandlightingref3, IF(AvergeHoursWorked01&gt;=hoursworkedref2, T28*heatingandlightingref2, IF(AvergeHoursWorked01&gt;=hoursworkedref1, T28*heatingandlightingref1, 0)))))))</f>
        <v>0</v>
      </c>
      <c r="W28" s="649">
        <v>0</v>
      </c>
      <c r="X28" s="649"/>
      <c r="Y28" s="180">
        <f>IF(AvergeHoursWorked01&gt;=hoursworkedref7, W28*heatingandlightingref7, IF(AvergeHoursWorked01&gt;=hoursworkedref6, W28*heatingandlightingref6, IF(AvergeHoursWorked01&gt;=hoursworkedref5, W28*heatingandlightingref5, IF(AvergeHoursWorked01&gt;=hoursworkedref4, W28*heatingandlightingref4, IF(AvergeHoursWorked01&gt;=hoursworkedref3, W28*heatingandlightingref3, IF(AvergeHoursWorked01&gt;=hoursworkedref2, W28*heatingandlightingref2, IF(AvergeHoursWorked01&gt;=hoursworkedref1, W28*heatingandlightingref1, 0)))))))</f>
        <v>0</v>
      </c>
      <c r="Z28" s="649">
        <v>0</v>
      </c>
      <c r="AA28" s="649"/>
      <c r="AB28" s="180">
        <f>IF(AvergeHoursWorked01&gt;=hoursworkedref7, Z28*heatingandlightingref7, IF(AvergeHoursWorked01&gt;=hoursworkedref6, Z28*heatingandlightingref6, IF(AvergeHoursWorked01&gt;=hoursworkedref5, Z28*heatingandlightingref5, IF(AvergeHoursWorked01&gt;=hoursworkedref4, Z28*heatingandlightingref4, IF(AvergeHoursWorked01&gt;=hoursworkedref3, Z28*heatingandlightingref3, IF(AvergeHoursWorked01&gt;=hoursworkedref2, Z28*heatingandlightingref2, IF(AvergeHoursWorked01&gt;=hoursworkedref1, Z28*heatingandlightingref1, 0)))))))</f>
        <v>0</v>
      </c>
      <c r="AC28" s="649">
        <v>0</v>
      </c>
      <c r="AD28" s="649"/>
      <c r="AE28" s="180">
        <f>IF(AvergeHoursWorked01&gt;=hoursworkedref7, AC28*heatingandlightingref7, IF(AvergeHoursWorked01&gt;=hoursworkedref6, AC28*heatingandlightingref6, IF(AvergeHoursWorked01&gt;=hoursworkedref5, AC28*heatingandlightingref5, IF(AvergeHoursWorked01&gt;=hoursworkedref4, AC28*heatingandlightingref4, IF(AvergeHoursWorked01&gt;=hoursworkedref3, AC28*heatingandlightingref3, IF(AvergeHoursWorked01&gt;=hoursworkedref2, AC28*heatingandlightingref2, IF(AvergeHoursWorked01&gt;=hoursworkedref1, AC28*heatingandlightingref1, 0)))))))</f>
        <v>0</v>
      </c>
      <c r="AF28" s="649">
        <v>0</v>
      </c>
      <c r="AG28" s="649"/>
      <c r="AH28" s="180">
        <f>IF(AvergeHoursWorked01&gt;=hoursworkedref7, AF28*heatingandlightingref7, IF(AvergeHoursWorked01&gt;=hoursworkedref6, AF28*heatingandlightingref6, IF(AvergeHoursWorked01&gt;=hoursworkedref5, AF28*heatingandlightingref5, IF(AvergeHoursWorked01&gt;=hoursworkedref4, AF28*heatingandlightingref4, IF(AvergeHoursWorked01&gt;=hoursworkedref3, AF28*heatingandlightingref3, IF(AvergeHoursWorked01&gt;=hoursworkedref2, AF28*heatingandlightingref2, IF(AvergeHoursWorked01&gt;=hoursworkedref1, AF28*heatingandlightingref1, 0)))))))</f>
        <v>0</v>
      </c>
      <c r="AI28" s="649">
        <v>0</v>
      </c>
      <c r="AJ28" s="649"/>
      <c r="AK28" s="180">
        <f>IF(AvergeHoursWorked01&gt;=hoursworkedref7, AI28*heatingandlightingref7, IF(AvergeHoursWorked01&gt;=hoursworkedref6, AI28*heatingandlightingref6, IF(AvergeHoursWorked01&gt;=hoursworkedref5, AI28*heatingandlightingref5, IF(AvergeHoursWorked01&gt;=hoursworkedref4, AI28*heatingandlightingref4, IF(AvergeHoursWorked01&gt;=hoursworkedref3, AI28*heatingandlightingref3, IF(AvergeHoursWorked01&gt;=hoursworkedref2, AI28*heatingandlightingref2, IF(AvergeHoursWorked01&gt;=hoursworkedref1, AI28*heatingandlightingref1, 0)))))))</f>
        <v>0</v>
      </c>
      <c r="AL28" s="196">
        <f t="shared" si="18"/>
        <v>0</v>
      </c>
      <c r="AM28" s="153"/>
      <c r="AN28" s="153"/>
      <c r="AO28" s="153"/>
      <c r="AP28" s="153"/>
      <c r="AQ28" s="153"/>
      <c r="AR28" s="153"/>
      <c r="AS28" s="153"/>
      <c r="AT28" s="153"/>
      <c r="AU28" s="153"/>
      <c r="AV28" s="153"/>
      <c r="AW28" s="153"/>
      <c r="AX28" s="153"/>
      <c r="AY28" s="153"/>
      <c r="AZ28" s="153"/>
      <c r="BA28" s="153"/>
      <c r="BB28" s="153"/>
      <c r="BC28" s="153"/>
      <c r="BD28" s="153"/>
      <c r="BE28" s="153"/>
      <c r="BF28" s="153"/>
    </row>
    <row r="29" spans="1:58" s="43" customFormat="1" ht="15.8" customHeight="1">
      <c r="A29" s="173" t="s">
        <v>23</v>
      </c>
      <c r="B29" s="173"/>
      <c r="C29" s="147"/>
      <c r="D29" s="147"/>
      <c r="E29" s="151"/>
      <c r="F29" s="175"/>
      <c r="G29" s="151"/>
      <c r="H29" s="151"/>
      <c r="I29" s="175"/>
      <c r="J29" s="145"/>
      <c r="K29" s="145"/>
      <c r="L29" s="176"/>
      <c r="M29" s="145"/>
      <c r="N29" s="176"/>
      <c r="O29" s="176"/>
      <c r="P29" s="145"/>
      <c r="Q29" s="176"/>
      <c r="R29" s="176"/>
      <c r="S29" s="145"/>
      <c r="T29" s="176"/>
      <c r="U29" s="176"/>
      <c r="V29" s="145"/>
      <c r="W29" s="176"/>
      <c r="X29" s="176"/>
      <c r="Y29" s="145"/>
      <c r="Z29" s="177"/>
      <c r="AA29" s="177"/>
      <c r="AB29" s="145"/>
      <c r="AC29" s="177"/>
      <c r="AD29" s="177"/>
      <c r="AE29" s="145"/>
      <c r="AF29" s="177"/>
      <c r="AG29" s="177"/>
      <c r="AH29" s="145"/>
      <c r="AI29" s="177"/>
      <c r="AJ29" s="177"/>
      <c r="AK29" s="143"/>
      <c r="AL29" s="197"/>
      <c r="AM29" s="145"/>
      <c r="AN29" s="145"/>
      <c r="AO29" s="145"/>
      <c r="AP29" s="145"/>
      <c r="AQ29" s="145"/>
      <c r="AR29" s="145"/>
      <c r="AS29" s="145"/>
      <c r="AT29" s="145"/>
      <c r="AU29" s="145"/>
      <c r="AV29" s="145"/>
      <c r="AW29" s="145"/>
      <c r="AX29" s="145"/>
      <c r="AY29" s="145"/>
      <c r="AZ29" s="153"/>
      <c r="BA29" s="153"/>
      <c r="BB29" s="153"/>
      <c r="BC29" s="153"/>
      <c r="BD29" s="153"/>
      <c r="BE29" s="153"/>
    </row>
    <row r="30" spans="1:58" s="77" customFormat="1" ht="54.7" customHeight="1">
      <c r="A30" s="181" t="s">
        <v>24</v>
      </c>
      <c r="B30" s="646">
        <f>IF('Receipts &amp; Mileage'!$L$1 &lt; 10000, SUMIFS('Receipts &amp; Mileage'!$I:$I, 'Receipts &amp; Mileage'!$H:$H, "&gt;=1/4/2026", 'Receipts &amp; Mileage'!$H:$H, "&lt;=30/4/2026"), "0")</f>
        <v>0</v>
      </c>
      <c r="C30" s="646"/>
      <c r="D30" s="179">
        <f t="array" ref="D30">SUM(B30*0.45)</f>
        <v>0</v>
      </c>
      <c r="E30" s="646">
        <f>IF('Receipts &amp; Mileage'!$L$1 &lt; 10000, SUMIFS('Receipts &amp; Mileage'!$I:$I, 'Receipts &amp; Mileage'!$H:$H, "&gt;=1/5/2025", 'Receipts &amp; Mileage'!$H:$H, "&lt;=31/5/2025"), "0")</f>
        <v>0</v>
      </c>
      <c r="F30" s="646"/>
      <c r="G30" s="179">
        <f>SUM(E30*0.45)</f>
        <v>0</v>
      </c>
      <c r="H30" s="646">
        <f>IF('Receipts &amp; Mileage'!$L$1 &lt; 10000, SUMIFS('Receipts &amp; Mileage'!$I:$I, 'Receipts &amp; Mileage'!$H:$H, "&gt;=1/6/2025", 'Receipts &amp; Mileage'!$H:$H, "&lt;=30/6/2025"), "0")</f>
        <v>0</v>
      </c>
      <c r="I30" s="646"/>
      <c r="J30" s="179">
        <f>SUM(H30*0.45)</f>
        <v>0</v>
      </c>
      <c r="K30" s="646">
        <f>IF('Receipts &amp; Mileage'!$L$1 &lt; 10000, SUMIFS('Receipts &amp; Mileage'!$I:$I, 'Receipts &amp; Mileage'!$H:$H, "&gt;=1/7/2025", 'Receipts &amp; Mileage'!$H:$H, "&lt;=31/7/2025"), "0")</f>
        <v>0</v>
      </c>
      <c r="L30" s="646"/>
      <c r="M30" s="179">
        <f>SUM(K30*0.45)</f>
        <v>0</v>
      </c>
      <c r="N30" s="646">
        <f>IF('Receipts &amp; Mileage'!$L$1 &lt; 10000, SUMIFS('Receipts &amp; Mileage'!$I:$I, 'Receipts &amp; Mileage'!$H:$H, "&gt;=1/8/2025", 'Receipts &amp; Mileage'!$H:$H, "&lt;=31/8/2025"), "0")</f>
        <v>0</v>
      </c>
      <c r="O30" s="646"/>
      <c r="P30" s="179">
        <f t="array" ref="P30">SUM(N30*0.45)</f>
        <v>0</v>
      </c>
      <c r="Q30" s="646">
        <f>IF('Receipts &amp; Mileage'!$L$1 &lt; 10000, SUMIFS('Receipts &amp; Mileage'!$I:$I, 'Receipts &amp; Mileage'!$H:$H, "&gt;=1/9/2025", 'Receipts &amp; Mileage'!$H:$H, "&lt;=30/9/2025"), "0")</f>
        <v>0</v>
      </c>
      <c r="R30" s="646"/>
      <c r="S30" s="179">
        <f t="array" ref="S30">SUM(Q30*0.45)</f>
        <v>0</v>
      </c>
      <c r="T30" s="646">
        <f>IF('Receipts &amp; Mileage'!$L$1 &lt; 10000, SUMIFS('Receipts &amp; Mileage'!$I:$I, 'Receipts &amp; Mileage'!$H:$H, "&gt;=1/10/2025", 'Receipts &amp; Mileage'!$H:$H, "&lt;=31/10/2025"), "0")</f>
        <v>0</v>
      </c>
      <c r="U30" s="646"/>
      <c r="V30" s="179">
        <f t="array" ref="V30">SUM(T30*0.45)</f>
        <v>0</v>
      </c>
      <c r="W30" s="646">
        <f>IF('Receipts &amp; Mileage'!$L$1 &lt; 10000, SUMIFS('Receipts &amp; Mileage'!$I:$I, 'Receipts &amp; Mileage'!$H:$H, "&gt;=1/11/2025", 'Receipts &amp; Mileage'!$H:$H, "&lt;=30/11/2025"), "0")</f>
        <v>0</v>
      </c>
      <c r="X30" s="646"/>
      <c r="Y30" s="179">
        <f t="array" ref="Y30">SUM(W30*0.45)</f>
        <v>0</v>
      </c>
      <c r="Z30" s="646">
        <f>IF('Receipts &amp; Mileage'!$L$1 &lt; 10000, SUMIFS('Receipts &amp; Mileage'!$I:$I, 'Receipts &amp; Mileage'!$H:$H, "&gt;=1/12/2025", 'Receipts &amp; Mileage'!$H:$H, "&lt;=31/12/2025"), "0")</f>
        <v>0</v>
      </c>
      <c r="AA30" s="646"/>
      <c r="AB30" s="179">
        <f t="array" ref="AB30">SUM(Z30*0.45)</f>
        <v>0</v>
      </c>
      <c r="AC30" s="646">
        <f>IF('Receipts &amp; Mileage'!$L$1 &lt; 10000, SUMIFS('Receipts &amp; Mileage'!$I:$I, 'Receipts &amp; Mileage'!$H:$H, "&gt;=1/1/2026", 'Receipts &amp; Mileage'!$H:$H, "&lt;=31/1/2026"), "0")</f>
        <v>0</v>
      </c>
      <c r="AD30" s="646"/>
      <c r="AE30" s="179">
        <f t="array" ref="AE30">SUM(AC30*0.45)</f>
        <v>0</v>
      </c>
      <c r="AF30" s="646">
        <f>IF('Receipts &amp; Mileage'!$L$1 &lt; 10000, SUMIFS('Receipts &amp; Mileage'!$I:$I, 'Receipts &amp; Mileage'!$H:$H, "&gt;=1/2/2025", 'Receipts &amp; Mileage'!$H:$H, "&lt;=28/2/2025"), "0")</f>
        <v>0</v>
      </c>
      <c r="AG30" s="646"/>
      <c r="AH30" s="179">
        <f t="array" ref="AH30">SUM(AF30*0.45)</f>
        <v>0</v>
      </c>
      <c r="AI30" s="646">
        <f>IF('Receipts &amp; Mileage'!$L$1 &lt; 10000, SUMIFS('Receipts &amp; Mileage'!$I:$I, 'Receipts &amp; Mileage'!$H:$H, "&gt;=1/3/2025", 'Receipts &amp; Mileage'!$H:$H, "&lt;=31/3/2025"), "0")</f>
        <v>0</v>
      </c>
      <c r="AJ30" s="646"/>
      <c r="AK30" s="179">
        <f t="array" ref="AK30">SUM(AI30*0.45)</f>
        <v>0</v>
      </c>
      <c r="AL30" s="198">
        <f t="shared" si="18"/>
        <v>0</v>
      </c>
      <c r="AM30" s="182"/>
      <c r="AN30" s="182"/>
      <c r="AO30" s="182"/>
      <c r="AP30" s="182"/>
      <c r="AQ30" s="182"/>
      <c r="AR30" s="182"/>
      <c r="AS30" s="182"/>
      <c r="AT30" s="182"/>
      <c r="AU30" s="182"/>
      <c r="AV30" s="182"/>
      <c r="AW30" s="182"/>
      <c r="AX30" s="182"/>
      <c r="AY30" s="182"/>
      <c r="AZ30" s="182"/>
      <c r="BA30" s="183"/>
      <c r="BB30" s="183"/>
      <c r="BC30" s="183"/>
      <c r="BD30" s="183"/>
      <c r="BE30" s="183"/>
      <c r="BF30" s="183"/>
    </row>
    <row r="31" spans="1:58" s="13" customFormat="1" ht="60.8" customHeight="1">
      <c r="A31" s="181" t="s">
        <v>25</v>
      </c>
      <c r="B31" s="673" t="str">
        <f ca="1">IF('Receipts &amp; Mileage'!L1 &gt;= 10000, SUMIFS('Receipts &amp; Mileage'!I:I, 'Receipts &amp; Mileage'!H:H, "&gt;=" &amp; DATE(YEAR(TODAY()), 4, 1), 'Receipts &amp; Mileage'!H:H, "&lt;=" &amp; DATE(YEAR(TODAY()), 4, 30)), "0")</f>
        <v>0</v>
      </c>
      <c r="C31" s="673"/>
      <c r="D31" s="179">
        <f t="array" aca="1" ref="D31" ca="1">SUM(B31*0.25)</f>
        <v>0</v>
      </c>
      <c r="E31" s="683" t="str">
        <f ca="1">IF('Receipts &amp; Mileage'!L1 &gt;= 10000, SUMIFS('Receipts &amp; Mileage'!I:I, 'Receipts &amp; Mileage'!H:H, "&gt;=" &amp; DATE(YEAR(TODAY()), 5, 1), 'Receipts &amp; Mileage'!H:H, "&lt;=" &amp; DATE(YEAR(TODAY()), 5, 31)), "0")</f>
        <v>0</v>
      </c>
      <c r="F31" s="646"/>
      <c r="G31" s="179">
        <f t="array" ref="G31">SUM(F31*0.25)</f>
        <v>0</v>
      </c>
      <c r="H31" s="646" t="str">
        <f ca="1">IF('Receipts &amp; Mileage'!L1 &gt;= 10000, SUMIFS('Receipts &amp; Mileage'!I:I, 'Receipts &amp; Mileage'!H:H, "&gt;=" &amp; DATE(YEAR(TODAY()), 6, 1), 'Receipts &amp; Mileage'!H:H, "&lt;=" &amp; DATE(YEAR(TODAY()), 6, 30)), "0")</f>
        <v>0</v>
      </c>
      <c r="I31" s="646"/>
      <c r="J31" s="179">
        <f t="array" ref="J31">SUM(I31*0.25)</f>
        <v>0</v>
      </c>
      <c r="K31" s="646" t="str">
        <f ca="1">IF('Receipts &amp; Mileage'!O1 &gt;= 10000, SUMIFS('Receipts &amp; Mileage'!L:L, 'Receipts &amp; Mileage'!K:K, "&gt;=" &amp; DATE(YEAR(TODAY()), 6, 1), 'Receipts &amp; Mileage'!K:K, "&lt;=" &amp; DATE(YEAR(TODAY()), 6, 30)), "0")</f>
        <v>0</v>
      </c>
      <c r="L31" s="646"/>
      <c r="M31" s="179">
        <f t="array" ref="M31">SUM(L31*0.25)</f>
        <v>0</v>
      </c>
      <c r="N31" s="646">
        <v>0</v>
      </c>
      <c r="O31" s="646"/>
      <c r="P31" s="179">
        <f t="array" ref="P31">SUM(N31*0.25)</f>
        <v>0</v>
      </c>
      <c r="Q31" s="646">
        <v>0</v>
      </c>
      <c r="R31" s="646"/>
      <c r="S31" s="179">
        <f t="array" ref="S31">SUM(Q31*0.25)</f>
        <v>0</v>
      </c>
      <c r="T31" s="646">
        <v>0</v>
      </c>
      <c r="U31" s="646"/>
      <c r="V31" s="179">
        <f t="array" ref="V31">SUM(T31*0.25)</f>
        <v>0</v>
      </c>
      <c r="W31" s="646">
        <v>0</v>
      </c>
      <c r="X31" s="646"/>
      <c r="Y31" s="179">
        <f t="array" ref="Y31">SUM(W31*0.25)</f>
        <v>0</v>
      </c>
      <c r="Z31" s="646">
        <v>0</v>
      </c>
      <c r="AA31" s="646"/>
      <c r="AB31" s="179">
        <f t="array" ref="AB31">SUM(Z31*0.25)</f>
        <v>0</v>
      </c>
      <c r="AC31" s="646">
        <v>0</v>
      </c>
      <c r="AD31" s="646"/>
      <c r="AE31" s="179">
        <f t="array" ref="AE31">SUM(AC31*0.25)</f>
        <v>0</v>
      </c>
      <c r="AF31" s="646">
        <v>0</v>
      </c>
      <c r="AG31" s="646"/>
      <c r="AH31" s="179">
        <f t="array" ref="AH31">SUM(AF31*0.25)</f>
        <v>0</v>
      </c>
      <c r="AI31" s="646">
        <v>0</v>
      </c>
      <c r="AJ31" s="646"/>
      <c r="AK31" s="179">
        <f t="array" ref="AK31">SUM(AI31*0.25)</f>
        <v>0</v>
      </c>
      <c r="AL31" s="198">
        <f t="shared" ca="1" si="18"/>
        <v>0</v>
      </c>
      <c r="AM31" s="184"/>
      <c r="AN31" s="184"/>
      <c r="AO31" s="184"/>
      <c r="AP31" s="184"/>
      <c r="AQ31" s="184"/>
      <c r="AR31" s="184"/>
      <c r="AS31" s="184"/>
      <c r="AT31" s="184"/>
      <c r="AU31" s="184"/>
      <c r="AV31" s="184"/>
      <c r="AW31" s="184"/>
      <c r="AX31" s="184"/>
      <c r="AY31" s="184"/>
      <c r="AZ31" s="184"/>
      <c r="BA31" s="8"/>
      <c r="BB31" s="8"/>
      <c r="BC31" s="8"/>
      <c r="BD31" s="8"/>
      <c r="BE31" s="8"/>
      <c r="BF31" s="8"/>
    </row>
    <row r="32" spans="1:58" s="56" customFormat="1" ht="14.3" customHeight="1" thickBot="1">
      <c r="A32" s="178" t="s">
        <v>26</v>
      </c>
      <c r="B32" s="637">
        <f ca="1">SUM(B20,D24:D28,D30,D31,D31)</f>
        <v>0</v>
      </c>
      <c r="C32" s="638"/>
      <c r="D32" s="639"/>
      <c r="E32" s="637">
        <f>SUM(E20,G24:G28,G30,G31,G31)</f>
        <v>0</v>
      </c>
      <c r="F32" s="638"/>
      <c r="G32" s="639"/>
      <c r="H32" s="637">
        <f>SUM(H20,J24:J28,J30)</f>
        <v>0</v>
      </c>
      <c r="I32" s="638"/>
      <c r="J32" s="639"/>
      <c r="K32" s="637">
        <f>SUM(K20,M24:M28,M30)</f>
        <v>0</v>
      </c>
      <c r="L32" s="638"/>
      <c r="M32" s="639"/>
      <c r="N32" s="637">
        <f>SUM(N20,P24:P28,P30)</f>
        <v>0</v>
      </c>
      <c r="O32" s="638"/>
      <c r="P32" s="639"/>
      <c r="Q32" s="637">
        <f>SUM(Q20,S24:S28,S30)</f>
        <v>0</v>
      </c>
      <c r="R32" s="638"/>
      <c r="S32" s="639"/>
      <c r="T32" s="637">
        <f>SUM(T20,V24:V28,V30)</f>
        <v>0</v>
      </c>
      <c r="U32" s="638"/>
      <c r="V32" s="639"/>
      <c r="W32" s="637">
        <f>SUM(W20,Y24:Y28,Y30)</f>
        <v>0</v>
      </c>
      <c r="X32" s="638"/>
      <c r="Y32" s="639"/>
      <c r="Z32" s="637">
        <f>SUM(Z20,AB24:AB28,AB30)</f>
        <v>0</v>
      </c>
      <c r="AA32" s="638"/>
      <c r="AB32" s="639"/>
      <c r="AC32" s="637">
        <f>SUM(AC20,AE24:AE28,AE30)</f>
        <v>0</v>
      </c>
      <c r="AD32" s="638"/>
      <c r="AE32" s="639"/>
      <c r="AF32" s="637">
        <f>SUM(AF20,AH24:AH28,AH30)</f>
        <v>0</v>
      </c>
      <c r="AG32" s="638"/>
      <c r="AH32" s="639"/>
      <c r="AI32" s="637">
        <f>SUM(AI20,AK24:AK28,AK30)</f>
        <v>0</v>
      </c>
      <c r="AJ32" s="638"/>
      <c r="AK32" s="639"/>
      <c r="AL32" s="199">
        <f ca="1">SUM(B32:AK32)</f>
        <v>0</v>
      </c>
      <c r="AM32" s="186"/>
      <c r="AN32" s="186"/>
      <c r="AO32" s="186"/>
      <c r="AP32" s="186"/>
      <c r="AQ32" s="186"/>
      <c r="AR32" s="186"/>
      <c r="AS32" s="186"/>
      <c r="AT32" s="186"/>
      <c r="AU32" s="186"/>
      <c r="AV32" s="186"/>
      <c r="AW32" s="186"/>
      <c r="AX32" s="186"/>
      <c r="AY32" s="186"/>
      <c r="AZ32" s="186"/>
      <c r="BA32" s="186"/>
      <c r="BB32" s="186"/>
      <c r="BC32" s="186"/>
      <c r="BD32" s="186"/>
      <c r="BE32" s="186"/>
      <c r="BF32" s="186"/>
    </row>
    <row r="33" spans="1:58" s="192" customFormat="1" ht="14.3" customHeight="1">
      <c r="A33" s="187"/>
      <c r="B33" s="188"/>
      <c r="C33" s="188"/>
      <c r="D33" s="188"/>
      <c r="E33" s="189"/>
      <c r="F33" s="189"/>
      <c r="G33" s="189"/>
      <c r="H33" s="189"/>
      <c r="I33" s="189"/>
      <c r="J33" s="189"/>
      <c r="K33" s="189"/>
      <c r="L33" s="189"/>
      <c r="M33" s="189"/>
      <c r="N33" s="189"/>
      <c r="O33" s="189"/>
      <c r="P33" s="189"/>
      <c r="Q33" s="189"/>
      <c r="R33" s="189"/>
      <c r="S33" s="189"/>
      <c r="T33" s="189"/>
      <c r="U33" s="189"/>
      <c r="V33" s="189"/>
      <c r="W33" s="189"/>
      <c r="X33" s="189"/>
      <c r="Y33" s="189"/>
      <c r="Z33" s="189"/>
      <c r="AA33" s="189"/>
      <c r="AB33" s="189"/>
      <c r="AC33" s="189"/>
      <c r="AD33" s="189"/>
      <c r="AE33" s="189"/>
      <c r="AF33" s="189"/>
      <c r="AG33" s="189"/>
      <c r="AH33" s="189"/>
      <c r="AI33" s="189"/>
      <c r="AJ33" s="189"/>
      <c r="AK33" s="189"/>
      <c r="AL33" s="190"/>
      <c r="AM33" s="191"/>
      <c r="AN33" s="191"/>
      <c r="AO33" s="191"/>
      <c r="AP33" s="191"/>
      <c r="AQ33" s="191"/>
      <c r="AR33" s="191"/>
      <c r="AS33" s="191"/>
      <c r="AT33" s="191"/>
      <c r="AU33" s="191"/>
      <c r="AV33" s="191"/>
      <c r="AW33" s="191"/>
      <c r="AX33" s="191"/>
      <c r="AY33" s="191"/>
      <c r="AZ33" s="191"/>
      <c r="BA33" s="191"/>
      <c r="BB33" s="191"/>
      <c r="BC33" s="191"/>
      <c r="BD33" s="191"/>
      <c r="BE33" s="191"/>
      <c r="BF33" s="191"/>
    </row>
    <row r="34" spans="1:58" ht="22.75" customHeight="1">
      <c r="A34" s="208" t="s">
        <v>27</v>
      </c>
      <c r="B34" s="209"/>
      <c r="C34" s="209"/>
      <c r="D34" s="209"/>
      <c r="E34" s="209"/>
      <c r="F34" s="209"/>
      <c r="G34" s="209"/>
      <c r="H34" s="209"/>
      <c r="I34" s="209"/>
      <c r="J34" s="209"/>
      <c r="K34" s="209"/>
      <c r="L34" s="209"/>
      <c r="M34" s="209"/>
      <c r="N34" s="209"/>
      <c r="O34" s="209"/>
      <c r="P34" s="209"/>
      <c r="Q34" s="209"/>
      <c r="R34" s="209"/>
      <c r="S34" s="209"/>
      <c r="T34" s="209"/>
      <c r="U34" s="209"/>
      <c r="V34" s="209"/>
      <c r="W34" s="209"/>
      <c r="X34" s="209"/>
      <c r="Y34" s="209"/>
      <c r="Z34" s="209"/>
      <c r="AA34" s="209"/>
      <c r="AB34" s="209"/>
      <c r="AC34" s="209"/>
      <c r="AD34" s="209"/>
      <c r="AE34" s="209"/>
      <c r="AF34" s="209"/>
      <c r="AG34" s="209"/>
      <c r="AH34" s="209"/>
      <c r="AI34" s="209"/>
      <c r="AJ34" s="209"/>
      <c r="AK34" s="209"/>
      <c r="AL34" s="209"/>
      <c r="AM34" s="7"/>
      <c r="AN34" s="7"/>
      <c r="AO34" s="7"/>
      <c r="AP34" s="7"/>
      <c r="AQ34" s="7"/>
      <c r="AR34" s="7"/>
      <c r="AS34" s="7"/>
      <c r="AT34" s="7"/>
      <c r="AU34" s="7"/>
      <c r="AV34" s="7"/>
      <c r="AW34" s="1"/>
      <c r="AX34" s="1"/>
      <c r="AY34" s="1"/>
      <c r="AZ34" s="1"/>
      <c r="BA34" s="1"/>
      <c r="BB34" s="1"/>
    </row>
    <row r="35" spans="1:58" ht="15.8" customHeight="1">
      <c r="A35" s="171" t="s">
        <v>28</v>
      </c>
      <c r="B35" s="636">
        <f>SUMIFS('Receipts &amp; Mileage'!$F:$F, 'Receipts &amp; Mileage'!$E:$E, $A35, 'Receipts &amp; Mileage'!$A:$A, "&gt;=1/04/2026", 'Receipts &amp; Mileage'!$A:$A, "&lt;=30/04/2026")</f>
        <v>0</v>
      </c>
      <c r="C35" s="636"/>
      <c r="D35" s="146">
        <f>B35</f>
        <v>0</v>
      </c>
      <c r="E35" s="636">
        <f>SUMIFS('Receipts &amp; Mileage'!$F:$F, 'Receipts &amp; Mileage'!$E:$E, $A35, 'Receipts &amp; Mileage'!$A:$A, "&gt;=1/05/2026", 'Receipts &amp; Mileage'!$A:$A, "&lt;=31/05/2026")</f>
        <v>0</v>
      </c>
      <c r="F35" s="636"/>
      <c r="G35" s="146">
        <f>E35</f>
        <v>0</v>
      </c>
      <c r="H35" s="636">
        <f>SUMIFS('Receipts &amp; Mileage'!$F:$F, 'Receipts &amp; Mileage'!$E:$E, $A35, 'Receipts &amp; Mileage'!$A:$A, "&gt;=1/06/2026", 'Receipts &amp; Mileage'!$A:$A, "&lt;=30/06/2026")</f>
        <v>0</v>
      </c>
      <c r="I35" s="636"/>
      <c r="J35" s="101">
        <f>H35</f>
        <v>0</v>
      </c>
      <c r="K35" s="636">
        <f>SUMIFS('Receipts &amp; Mileage'!$F:$F, 'Receipts &amp; Mileage'!$E:$E, $A35, 'Receipts &amp; Mileage'!$A:$A, "&gt;=1/07/2026", 'Receipts &amp; Mileage'!$A:$A, "&lt;=31/07/2026")</f>
        <v>0</v>
      </c>
      <c r="L35" s="636"/>
      <c r="M35" s="101">
        <f>K35</f>
        <v>0</v>
      </c>
      <c r="N35" s="636">
        <f>SUMIFS('Receipts &amp; Mileage'!$F:$F, 'Receipts &amp; Mileage'!$E:$E, $A35, 'Receipts &amp; Mileage'!$A:$A, "&gt;=1/08/2026", 'Receipts &amp; Mileage'!$A:$A, "&lt;=31/08/2026")</f>
        <v>0</v>
      </c>
      <c r="O35" s="636"/>
      <c r="P35" s="101">
        <f t="shared" ref="P35:P60" si="19">SUM(N35)</f>
        <v>0</v>
      </c>
      <c r="Q35" s="636">
        <f>SUMIFS('Receipts &amp; Mileage'!$F:$F, 'Receipts &amp; Mileage'!$E:$E, $A35, 'Receipts &amp; Mileage'!$A:$A, "&gt;=1/9/2026", 'Receipts &amp; Mileage'!$A:$A, "&lt;=30/9/2026")</f>
        <v>0</v>
      </c>
      <c r="R35" s="636"/>
      <c r="S35" s="101">
        <f t="shared" ref="S35:S60" si="20">SUM(Q35)</f>
        <v>0</v>
      </c>
      <c r="T35" s="636">
        <f>SUMIFS('Receipts &amp; Mileage'!$F:$F, 'Receipts &amp; Mileage'!$E:$E, $A35, 'Receipts &amp; Mileage'!$A:$A, "&gt;=1/10/2026", 'Receipts &amp; Mileage'!$A:$A, "&lt;=31/10/2026")</f>
        <v>0</v>
      </c>
      <c r="U35" s="636"/>
      <c r="V35" s="101">
        <f t="shared" ref="V35:V60" si="21">SUM(T35)</f>
        <v>0</v>
      </c>
      <c r="W35" s="636">
        <f>SUMIFS('Receipts &amp; Mileage'!$F:$F, 'Receipts &amp; Mileage'!$E:$E, $A35, 'Receipts &amp; Mileage'!$A:$A, "&gt;=1/11/2026", 'Receipts &amp; Mileage'!$A:$A, "&lt;=30/11/2026")</f>
        <v>0</v>
      </c>
      <c r="X35" s="636"/>
      <c r="Y35" s="101">
        <f t="shared" ref="Y35:Y60" si="22">SUM(W35)</f>
        <v>0</v>
      </c>
      <c r="Z35" s="636">
        <f>SUMIFS('Receipts &amp; Mileage'!$F:$F, 'Receipts &amp; Mileage'!$E:$E, $A35, 'Receipts &amp; Mileage'!$A:$A, "&gt;=1/12/2026", 'Receipts &amp; Mileage'!$A:$A, "&lt;=31/12/2026")</f>
        <v>0</v>
      </c>
      <c r="AA35" s="636"/>
      <c r="AB35" s="101">
        <f t="shared" ref="AB35:AB60" si="23">SUM(Z35)</f>
        <v>0</v>
      </c>
      <c r="AC35" s="636">
        <f>SUMIFS('Receipts &amp; Mileage'!$F:$F, 'Receipts &amp; Mileage'!$E:$E, $A35, 'Receipts &amp; Mileage'!$A:$A, "&gt;=1/1/2027", 'Receipts &amp; Mileage'!$A:$A, "&lt;=31/1/2027")</f>
        <v>0</v>
      </c>
      <c r="AD35" s="636"/>
      <c r="AE35" s="101">
        <f t="shared" ref="AE35:AE60" si="24">SUM(AC35)</f>
        <v>0</v>
      </c>
      <c r="AF35" s="636">
        <f>SUMIFS('Receipts &amp; Mileage'!$F:$F, 'Receipts &amp; Mileage'!$E:$E, $A35, 'Receipts &amp; Mileage'!$A:$A, "&gt;=1/2/2027", 'Receipts &amp; Mileage'!$A:$A, "&lt;=28/2/2027")</f>
        <v>0</v>
      </c>
      <c r="AG35" s="636"/>
      <c r="AH35" s="101">
        <f t="shared" ref="AH35:AH60" si="25">SUM(AF35)</f>
        <v>0</v>
      </c>
      <c r="AI35" s="636">
        <f>SUMIFS('Receipts &amp; Mileage'!$F:$F, 'Receipts &amp; Mileage'!$E:$E, $A35, 'Receipts &amp; Mileage'!$A:$A, "&gt;=1/3/2027", 'Receipts &amp; Mileage'!$A:$A, "&lt;=31/3/2027")</f>
        <v>0</v>
      </c>
      <c r="AJ35" s="636"/>
      <c r="AK35" s="101">
        <f t="shared" ref="AK35:AK60" si="26">SUM(AI35)</f>
        <v>0</v>
      </c>
      <c r="AL35" s="172">
        <f>SUM(D35,G35,J35,M35,P35,S35,V35,Y35,AB35,AE35,AH35,AK35)</f>
        <v>0</v>
      </c>
      <c r="AM35" s="7"/>
      <c r="AN35" s="7"/>
      <c r="AO35" s="7"/>
      <c r="AP35" s="7"/>
      <c r="AQ35" s="7"/>
      <c r="AR35" s="7"/>
      <c r="AS35" s="7"/>
      <c r="AT35" s="7"/>
      <c r="AU35" s="7"/>
      <c r="AV35" s="7"/>
      <c r="AW35" s="7"/>
      <c r="AX35" s="7"/>
      <c r="AY35" s="7"/>
      <c r="AZ35" s="7"/>
      <c r="BA35" s="1"/>
      <c r="BB35" s="1"/>
      <c r="BC35" s="1"/>
      <c r="BD35" s="1"/>
      <c r="BE35" s="1"/>
      <c r="BF35" s="1"/>
    </row>
    <row r="36" spans="1:58" ht="15.8" customHeight="1">
      <c r="A36" s="171" t="s">
        <v>29</v>
      </c>
      <c r="B36" s="636">
        <f>SUMIFS('Receipts &amp; Mileage'!$F:$F, 'Receipts &amp; Mileage'!$E:$E, $A36, 'Receipts &amp; Mileage'!$A:$A, "&gt;=1/04/2026", 'Receipts &amp; Mileage'!$A:$A, "&lt;=30/04/2026")</f>
        <v>0</v>
      </c>
      <c r="C36" s="636"/>
      <c r="D36" s="146">
        <f t="shared" ref="D36:D60" si="27">B36</f>
        <v>0</v>
      </c>
      <c r="E36" s="636">
        <f>SUMIFS('Receipts &amp; Mileage'!$F:$F, 'Receipts &amp; Mileage'!$E:$E, $A36, 'Receipts &amp; Mileage'!$A:$A, "&gt;=1/05/2026", 'Receipts &amp; Mileage'!$A:$A, "&lt;=31/05/2026")</f>
        <v>0</v>
      </c>
      <c r="F36" s="636"/>
      <c r="G36" s="146">
        <f t="shared" ref="G36:G60" si="28">E36</f>
        <v>0</v>
      </c>
      <c r="H36" s="636">
        <f>SUMIFS('Receipts &amp; Mileage'!$F:$F, 'Receipts &amp; Mileage'!$E:$E, $A36, 'Receipts &amp; Mileage'!$A:$A, "&gt;=1/06/2026", 'Receipts &amp; Mileage'!$A:$A, "&lt;=30/06/2026")</f>
        <v>0</v>
      </c>
      <c r="I36" s="636"/>
      <c r="J36" s="101">
        <f t="shared" ref="J36:J60" si="29">H36</f>
        <v>0</v>
      </c>
      <c r="K36" s="636">
        <f>SUMIFS('Receipts &amp; Mileage'!$F:$F, 'Receipts &amp; Mileage'!$E:$E, $A36, 'Receipts &amp; Mileage'!$A:$A, "&gt;=1/07/2026", 'Receipts &amp; Mileage'!$A:$A, "&lt;=31/07/2026")</f>
        <v>0</v>
      </c>
      <c r="L36" s="636"/>
      <c r="M36" s="101">
        <f t="shared" ref="M36:M60" si="30">K36</f>
        <v>0</v>
      </c>
      <c r="N36" s="636">
        <f>SUMIFS('Receipts &amp; Mileage'!$F:$F, 'Receipts &amp; Mileage'!$E:$E, $A36, 'Receipts &amp; Mileage'!$A:$A, "&gt;=1/08/2026", 'Receipts &amp; Mileage'!$A:$A, "&lt;=31/08/2026")</f>
        <v>0</v>
      </c>
      <c r="O36" s="636"/>
      <c r="P36" s="101">
        <f t="shared" si="19"/>
        <v>0</v>
      </c>
      <c r="Q36" s="636">
        <f>SUMIFS('Receipts &amp; Mileage'!$F:$F, 'Receipts &amp; Mileage'!$E:$E, $A36, 'Receipts &amp; Mileage'!$A:$A, "&gt;=1/9/2026", 'Receipts &amp; Mileage'!$A:$A, "&lt;=30/9/2026")</f>
        <v>0</v>
      </c>
      <c r="R36" s="636"/>
      <c r="S36" s="101">
        <f t="shared" si="20"/>
        <v>0</v>
      </c>
      <c r="T36" s="636">
        <f>SUMIFS('Receipts &amp; Mileage'!$F:$F, 'Receipts &amp; Mileage'!$E:$E, $A36, 'Receipts &amp; Mileage'!$A:$A, "&gt;=1/10/2026", 'Receipts &amp; Mileage'!$A:$A, "&lt;=31/10/2026")</f>
        <v>0</v>
      </c>
      <c r="U36" s="636"/>
      <c r="V36" s="101">
        <f t="shared" si="21"/>
        <v>0</v>
      </c>
      <c r="W36" s="636">
        <f>SUMIFS('Receipts &amp; Mileage'!$F:$F, 'Receipts &amp; Mileage'!$E:$E, $A36, 'Receipts &amp; Mileage'!$A:$A, "&gt;=1/11/2026", 'Receipts &amp; Mileage'!$A:$A, "&lt;=30/11/2026")</f>
        <v>0</v>
      </c>
      <c r="X36" s="636"/>
      <c r="Y36" s="101">
        <f t="shared" si="22"/>
        <v>0</v>
      </c>
      <c r="Z36" s="636">
        <f>SUMIFS('Receipts &amp; Mileage'!$F:$F, 'Receipts &amp; Mileage'!$E:$E, $A36, 'Receipts &amp; Mileage'!$A:$A, "&gt;=1/12/2026", 'Receipts &amp; Mileage'!$A:$A, "&lt;=31/12/2026")</f>
        <v>0</v>
      </c>
      <c r="AA36" s="636"/>
      <c r="AB36" s="101">
        <f t="shared" si="23"/>
        <v>0</v>
      </c>
      <c r="AC36" s="636">
        <f>SUMIFS('Receipts &amp; Mileage'!$F:$F, 'Receipts &amp; Mileage'!$E:$E, $A36, 'Receipts &amp; Mileage'!$A:$A, "&gt;=1/1/2027", 'Receipts &amp; Mileage'!$A:$A, "&lt;=31/1/2027")</f>
        <v>0</v>
      </c>
      <c r="AD36" s="636"/>
      <c r="AE36" s="101">
        <f t="shared" si="24"/>
        <v>0</v>
      </c>
      <c r="AF36" s="636">
        <f>SUMIFS('Receipts &amp; Mileage'!$F:$F, 'Receipts &amp; Mileage'!$E:$E, $A36, 'Receipts &amp; Mileage'!$A:$A, "&gt;=1/2/2027", 'Receipts &amp; Mileage'!$A:$A, "&lt;=28/2/2027")</f>
        <v>0</v>
      </c>
      <c r="AG36" s="636"/>
      <c r="AH36" s="101">
        <f t="shared" si="25"/>
        <v>0</v>
      </c>
      <c r="AI36" s="636">
        <f>SUMIFS('Receipts &amp; Mileage'!$F:$F, 'Receipts &amp; Mileage'!$E:$E, $A36, 'Receipts &amp; Mileage'!$A:$A, "&gt;=1/3/2027", 'Receipts &amp; Mileage'!$A:$A, "&lt;=31/3/2027")</f>
        <v>0</v>
      </c>
      <c r="AJ36" s="636"/>
      <c r="AK36" s="101">
        <f t="shared" si="26"/>
        <v>0</v>
      </c>
      <c r="AL36" s="172">
        <f t="shared" ref="AL36:AL60" si="31">SUM(D36,G36,J36,M36,P36,S36,V36,Y36,AB36,AE36,AH36,AK36)</f>
        <v>0</v>
      </c>
      <c r="AM36" s="7"/>
      <c r="AN36" s="7"/>
      <c r="AO36" s="7"/>
      <c r="AP36" s="7"/>
      <c r="AQ36" s="7"/>
      <c r="AR36" s="7"/>
      <c r="AS36" s="7"/>
      <c r="AT36" s="7"/>
      <c r="AU36" s="7"/>
      <c r="AV36" s="7"/>
      <c r="AW36" s="7"/>
      <c r="AX36" s="7"/>
      <c r="AY36" s="7"/>
      <c r="AZ36" s="7"/>
      <c r="BA36" s="1"/>
      <c r="BB36" s="1"/>
      <c r="BC36" s="1"/>
      <c r="BD36" s="1"/>
      <c r="BE36" s="1"/>
      <c r="BF36" s="1"/>
    </row>
    <row r="37" spans="1:58" ht="15.8" customHeight="1">
      <c r="A37" s="171" t="s">
        <v>30</v>
      </c>
      <c r="B37" s="636">
        <f>SUMIFS('Receipts &amp; Mileage'!$F:$F, 'Receipts &amp; Mileage'!$E:$E, $A37, 'Receipts &amp; Mileage'!$A:$A, "&gt;=1/04/2026", 'Receipts &amp; Mileage'!$A:$A, "&lt;=30/04/2026")</f>
        <v>0</v>
      </c>
      <c r="C37" s="636"/>
      <c r="D37" s="146">
        <f t="shared" si="27"/>
        <v>0</v>
      </c>
      <c r="E37" s="636">
        <f>SUMIFS('Receipts &amp; Mileage'!$F:$F, 'Receipts &amp; Mileage'!$E:$E, $A37, 'Receipts &amp; Mileage'!$A:$A, "&gt;=1/05/2026", 'Receipts &amp; Mileage'!$A:$A, "&lt;=31/05/2026")</f>
        <v>0</v>
      </c>
      <c r="F37" s="636"/>
      <c r="G37" s="146">
        <f t="shared" si="28"/>
        <v>0</v>
      </c>
      <c r="H37" s="636">
        <f>SUMIFS('Receipts &amp; Mileage'!$F:$F, 'Receipts &amp; Mileage'!$E:$E, $A37, 'Receipts &amp; Mileage'!$A:$A, "&gt;=1/06/2026", 'Receipts &amp; Mileage'!$A:$A, "&lt;=30/06/2026")</f>
        <v>0</v>
      </c>
      <c r="I37" s="636"/>
      <c r="J37" s="101">
        <f t="shared" si="29"/>
        <v>0</v>
      </c>
      <c r="K37" s="636">
        <f>SUMIFS('Receipts &amp; Mileage'!$F:$F, 'Receipts &amp; Mileage'!$E:$E, $A37, 'Receipts &amp; Mileage'!$A:$A, "&gt;=1/07/2026", 'Receipts &amp; Mileage'!$A:$A, "&lt;=31/07/2026")</f>
        <v>0</v>
      </c>
      <c r="L37" s="636"/>
      <c r="M37" s="101">
        <f t="shared" si="30"/>
        <v>0</v>
      </c>
      <c r="N37" s="636">
        <f>SUMIFS('Receipts &amp; Mileage'!$F:$F, 'Receipts &amp; Mileage'!$E:$E, $A37, 'Receipts &amp; Mileage'!$A:$A, "&gt;=1/08/2026", 'Receipts &amp; Mileage'!$A:$A, "&lt;=31/08/2026")</f>
        <v>0</v>
      </c>
      <c r="O37" s="636"/>
      <c r="P37" s="101">
        <f t="shared" si="19"/>
        <v>0</v>
      </c>
      <c r="Q37" s="636">
        <f>SUMIFS('Receipts &amp; Mileage'!$F:$F, 'Receipts &amp; Mileage'!$E:$E, $A37, 'Receipts &amp; Mileage'!$A:$A, "&gt;=1/9/2026", 'Receipts &amp; Mileage'!$A:$A, "&lt;=30/9/2026")</f>
        <v>0</v>
      </c>
      <c r="R37" s="636"/>
      <c r="S37" s="101">
        <f t="shared" si="20"/>
        <v>0</v>
      </c>
      <c r="T37" s="636">
        <f>SUMIFS('Receipts &amp; Mileage'!$F:$F, 'Receipts &amp; Mileage'!$E:$E, $A37, 'Receipts &amp; Mileage'!$A:$A, "&gt;=1/10/2026", 'Receipts &amp; Mileage'!$A:$A, "&lt;=31/10/2026")</f>
        <v>0</v>
      </c>
      <c r="U37" s="636"/>
      <c r="V37" s="101">
        <f t="shared" si="21"/>
        <v>0</v>
      </c>
      <c r="W37" s="636">
        <f>SUMIFS('Receipts &amp; Mileage'!$F:$F, 'Receipts &amp; Mileage'!$E:$E, $A37, 'Receipts &amp; Mileage'!$A:$A, "&gt;=1/11/2026", 'Receipts &amp; Mileage'!$A:$A, "&lt;=30/11/2026")</f>
        <v>0</v>
      </c>
      <c r="X37" s="636"/>
      <c r="Y37" s="101">
        <f t="shared" si="22"/>
        <v>0</v>
      </c>
      <c r="Z37" s="636">
        <f>SUMIFS('Receipts &amp; Mileage'!$F:$F, 'Receipts &amp; Mileage'!$E:$E, $A37, 'Receipts &amp; Mileage'!$A:$A, "&gt;=1/12/2026", 'Receipts &amp; Mileage'!$A:$A, "&lt;=31/12/2026")</f>
        <v>0</v>
      </c>
      <c r="AA37" s="636"/>
      <c r="AB37" s="101">
        <f t="shared" si="23"/>
        <v>0</v>
      </c>
      <c r="AC37" s="636">
        <f>SUMIFS('Receipts &amp; Mileage'!$F:$F, 'Receipts &amp; Mileage'!$E:$E, $A37, 'Receipts &amp; Mileage'!$A:$A, "&gt;=1/1/2027", 'Receipts &amp; Mileage'!$A:$A, "&lt;=31/1/2027")</f>
        <v>0</v>
      </c>
      <c r="AD37" s="636"/>
      <c r="AE37" s="101">
        <f t="shared" si="24"/>
        <v>0</v>
      </c>
      <c r="AF37" s="636">
        <f>SUMIFS('Receipts &amp; Mileage'!$F:$F, 'Receipts &amp; Mileage'!$E:$E, $A37, 'Receipts &amp; Mileage'!$A:$A, "&gt;=1/2/2027", 'Receipts &amp; Mileage'!$A:$A, "&lt;=28/2/2027")</f>
        <v>0</v>
      </c>
      <c r="AG37" s="636"/>
      <c r="AH37" s="101">
        <f t="shared" si="25"/>
        <v>0</v>
      </c>
      <c r="AI37" s="636">
        <f>SUMIFS('Receipts &amp; Mileage'!$F:$F, 'Receipts &amp; Mileage'!$E:$E, $A37, 'Receipts &amp; Mileage'!$A:$A, "&gt;=1/3/2027", 'Receipts &amp; Mileage'!$A:$A, "&lt;=31/3/2027")</f>
        <v>0</v>
      </c>
      <c r="AJ37" s="636"/>
      <c r="AK37" s="101">
        <f t="shared" si="26"/>
        <v>0</v>
      </c>
      <c r="AL37" s="172">
        <f t="shared" si="31"/>
        <v>0</v>
      </c>
      <c r="AM37" s="7"/>
      <c r="AN37" s="7"/>
      <c r="AO37" s="7"/>
      <c r="AP37" s="7"/>
      <c r="AQ37" s="7"/>
      <c r="AR37" s="7"/>
      <c r="AS37" s="7"/>
      <c r="AT37" s="7"/>
      <c r="AU37" s="7"/>
      <c r="AV37" s="7"/>
      <c r="AW37" s="7"/>
      <c r="AX37" s="7"/>
      <c r="AY37" s="7"/>
      <c r="AZ37" s="7"/>
      <c r="BA37" s="1"/>
      <c r="BB37" s="1"/>
      <c r="BC37" s="1"/>
      <c r="BD37" s="1"/>
      <c r="BE37" s="1"/>
      <c r="BF37" s="1"/>
    </row>
    <row r="38" spans="1:58" ht="15.8" customHeight="1">
      <c r="A38" s="171" t="s">
        <v>31</v>
      </c>
      <c r="B38" s="636">
        <f>SUMIFS('Receipts &amp; Mileage'!$F:$F, 'Receipts &amp; Mileage'!$E:$E, $A38, 'Receipts &amp; Mileage'!$A:$A, "&gt;=1/04/2026", 'Receipts &amp; Mileage'!$A:$A, "&lt;=30/04/2026")</f>
        <v>0</v>
      </c>
      <c r="C38" s="636"/>
      <c r="D38" s="146">
        <f t="shared" si="27"/>
        <v>0</v>
      </c>
      <c r="E38" s="636">
        <f>SUMIFS('Receipts &amp; Mileage'!$F:$F, 'Receipts &amp; Mileage'!$E:$E, $A38, 'Receipts &amp; Mileage'!$A:$A, "&gt;=1/05/2026", 'Receipts &amp; Mileage'!$A:$A, "&lt;=31/05/2026")</f>
        <v>0</v>
      </c>
      <c r="F38" s="636"/>
      <c r="G38" s="146">
        <f t="shared" si="28"/>
        <v>0</v>
      </c>
      <c r="H38" s="636">
        <f>SUMIFS('Receipts &amp; Mileage'!$F:$F, 'Receipts &amp; Mileage'!$E:$E, $A38, 'Receipts &amp; Mileage'!$A:$A, "&gt;=1/06/2026", 'Receipts &amp; Mileage'!$A:$A, "&lt;=30/06/2026")</f>
        <v>0</v>
      </c>
      <c r="I38" s="636"/>
      <c r="J38" s="101">
        <f t="shared" si="29"/>
        <v>0</v>
      </c>
      <c r="K38" s="636">
        <f>SUMIFS('Receipts &amp; Mileage'!$F:$F, 'Receipts &amp; Mileage'!$E:$E, $A38, 'Receipts &amp; Mileage'!$A:$A, "&gt;=1/07/2026", 'Receipts &amp; Mileage'!$A:$A, "&lt;=31/07/2026")</f>
        <v>0</v>
      </c>
      <c r="L38" s="636"/>
      <c r="M38" s="101">
        <f t="shared" si="30"/>
        <v>0</v>
      </c>
      <c r="N38" s="636">
        <f>SUMIFS('Receipts &amp; Mileage'!$F:$F, 'Receipts &amp; Mileage'!$E:$E, $A38, 'Receipts &amp; Mileage'!$A:$A, "&gt;=1/08/2026", 'Receipts &amp; Mileage'!$A:$A, "&lt;=31/08/2026")</f>
        <v>0</v>
      </c>
      <c r="O38" s="636"/>
      <c r="P38" s="101">
        <f t="shared" si="19"/>
        <v>0</v>
      </c>
      <c r="Q38" s="636">
        <f>SUMIFS('Receipts &amp; Mileage'!$F:$F, 'Receipts &amp; Mileage'!$E:$E, $A38, 'Receipts &amp; Mileage'!$A:$A, "&gt;=1/9/2026", 'Receipts &amp; Mileage'!$A:$A, "&lt;=30/9/2026")</f>
        <v>0</v>
      </c>
      <c r="R38" s="636"/>
      <c r="S38" s="101">
        <f t="shared" si="20"/>
        <v>0</v>
      </c>
      <c r="T38" s="636">
        <f>SUMIFS('Receipts &amp; Mileage'!$F:$F, 'Receipts &amp; Mileage'!$E:$E, $A38, 'Receipts &amp; Mileage'!$A:$A, "&gt;=1/10/2026", 'Receipts &amp; Mileage'!$A:$A, "&lt;=31/10/2026")</f>
        <v>0</v>
      </c>
      <c r="U38" s="636"/>
      <c r="V38" s="101">
        <f t="shared" si="21"/>
        <v>0</v>
      </c>
      <c r="W38" s="636">
        <f>SUMIFS('Receipts &amp; Mileage'!$F:$F, 'Receipts &amp; Mileage'!$E:$E, $A38, 'Receipts &amp; Mileage'!$A:$A, "&gt;=1/11/2026", 'Receipts &amp; Mileage'!$A:$A, "&lt;=30/11/2026")</f>
        <v>0</v>
      </c>
      <c r="X38" s="636"/>
      <c r="Y38" s="101">
        <f t="shared" si="22"/>
        <v>0</v>
      </c>
      <c r="Z38" s="636">
        <f>SUMIFS('Receipts &amp; Mileage'!$F:$F, 'Receipts &amp; Mileage'!$E:$E, $A38, 'Receipts &amp; Mileage'!$A:$A, "&gt;=1/12/2026", 'Receipts &amp; Mileage'!$A:$A, "&lt;=31/12/2026")</f>
        <v>0</v>
      </c>
      <c r="AA38" s="636"/>
      <c r="AB38" s="101">
        <f t="shared" si="23"/>
        <v>0</v>
      </c>
      <c r="AC38" s="636">
        <f>SUMIFS('Receipts &amp; Mileage'!$F:$F, 'Receipts &amp; Mileage'!$E:$E, $A38, 'Receipts &amp; Mileage'!$A:$A, "&gt;=1/1/2027", 'Receipts &amp; Mileage'!$A:$A, "&lt;=31/1/2027")</f>
        <v>0</v>
      </c>
      <c r="AD38" s="636"/>
      <c r="AE38" s="101">
        <f t="shared" si="24"/>
        <v>0</v>
      </c>
      <c r="AF38" s="636">
        <f>SUMIFS('Receipts &amp; Mileage'!$F:$F, 'Receipts &amp; Mileage'!$E:$E, $A38, 'Receipts &amp; Mileage'!$A:$A, "&gt;=1/2/2027", 'Receipts &amp; Mileage'!$A:$A, "&lt;=28/2/2027")</f>
        <v>0</v>
      </c>
      <c r="AG38" s="636"/>
      <c r="AH38" s="101">
        <f t="shared" si="25"/>
        <v>0</v>
      </c>
      <c r="AI38" s="636">
        <f>SUMIFS('Receipts &amp; Mileage'!$F:$F, 'Receipts &amp; Mileage'!$E:$E, $A38, 'Receipts &amp; Mileage'!$A:$A, "&gt;=1/3/2027", 'Receipts &amp; Mileage'!$A:$A, "&lt;=31/3/2027")</f>
        <v>0</v>
      </c>
      <c r="AJ38" s="636"/>
      <c r="AK38" s="101">
        <f t="shared" si="26"/>
        <v>0</v>
      </c>
      <c r="AL38" s="172">
        <f t="shared" si="31"/>
        <v>0</v>
      </c>
      <c r="AM38" s="7"/>
      <c r="AN38" s="7"/>
      <c r="AO38" s="7"/>
      <c r="AP38" s="7"/>
      <c r="AQ38" s="7"/>
      <c r="AR38" s="7"/>
      <c r="AS38" s="7"/>
      <c r="AT38" s="7"/>
      <c r="AU38" s="7"/>
      <c r="AV38" s="7"/>
      <c r="AW38" s="7"/>
      <c r="AX38" s="7"/>
      <c r="AY38" s="7"/>
      <c r="AZ38" s="7"/>
      <c r="BA38" s="1"/>
      <c r="BB38" s="1"/>
      <c r="BC38" s="1"/>
      <c r="BD38" s="1"/>
      <c r="BE38" s="1"/>
      <c r="BF38" s="1"/>
    </row>
    <row r="39" spans="1:58" ht="15.8" customHeight="1">
      <c r="A39" s="171" t="s">
        <v>32</v>
      </c>
      <c r="B39" s="636">
        <f>SUMIFS('Receipts &amp; Mileage'!$F:$F, 'Receipts &amp; Mileage'!$E:$E, $A39, 'Receipts &amp; Mileage'!$A:$A, "&gt;=1/04/2026", 'Receipts &amp; Mileage'!$A:$A, "&lt;=30/04/2026")</f>
        <v>0</v>
      </c>
      <c r="C39" s="636"/>
      <c r="D39" s="146">
        <f t="shared" si="27"/>
        <v>0</v>
      </c>
      <c r="E39" s="636">
        <f>SUMIFS('Receipts &amp; Mileage'!$F:$F, 'Receipts &amp; Mileage'!$E:$E, $A39, 'Receipts &amp; Mileage'!$A:$A, "&gt;=1/05/2026", 'Receipts &amp; Mileage'!$A:$A, "&lt;=31/05/2026")</f>
        <v>0</v>
      </c>
      <c r="F39" s="636"/>
      <c r="G39" s="146">
        <f t="shared" si="28"/>
        <v>0</v>
      </c>
      <c r="H39" s="636">
        <f>SUMIFS('Receipts &amp; Mileage'!$F:$F, 'Receipts &amp; Mileage'!$E:$E, $A39, 'Receipts &amp; Mileage'!$A:$A, "&gt;=1/06/2026", 'Receipts &amp; Mileage'!$A:$A, "&lt;=30/06/2026")</f>
        <v>0</v>
      </c>
      <c r="I39" s="636"/>
      <c r="J39" s="101">
        <f t="shared" si="29"/>
        <v>0</v>
      </c>
      <c r="K39" s="636">
        <f>SUMIFS('Receipts &amp; Mileage'!$F:$F, 'Receipts &amp; Mileage'!$E:$E, $A39, 'Receipts &amp; Mileage'!$A:$A, "&gt;=1/07/2026", 'Receipts &amp; Mileage'!$A:$A, "&lt;=31/07/2026")</f>
        <v>0</v>
      </c>
      <c r="L39" s="636"/>
      <c r="M39" s="101">
        <f t="shared" si="30"/>
        <v>0</v>
      </c>
      <c r="N39" s="636">
        <f>SUMIFS('Receipts &amp; Mileage'!$F:$F, 'Receipts &amp; Mileage'!$E:$E, $A39, 'Receipts &amp; Mileage'!$A:$A, "&gt;=1/08/2026", 'Receipts &amp; Mileage'!$A:$A, "&lt;=31/08/2026")</f>
        <v>0</v>
      </c>
      <c r="O39" s="636"/>
      <c r="P39" s="101">
        <f t="shared" si="19"/>
        <v>0</v>
      </c>
      <c r="Q39" s="636">
        <f>SUMIFS('Receipts &amp; Mileage'!$F:$F, 'Receipts &amp; Mileage'!$E:$E, $A39, 'Receipts &amp; Mileage'!$A:$A, "&gt;=1/9/2026", 'Receipts &amp; Mileage'!$A:$A, "&lt;=30/9/2026")</f>
        <v>0</v>
      </c>
      <c r="R39" s="636"/>
      <c r="S39" s="101">
        <f t="shared" si="20"/>
        <v>0</v>
      </c>
      <c r="T39" s="636">
        <f>SUMIFS('Receipts &amp; Mileage'!$F:$F, 'Receipts &amp; Mileage'!$E:$E, $A39, 'Receipts &amp; Mileage'!$A:$A, "&gt;=1/10/2026", 'Receipts &amp; Mileage'!$A:$A, "&lt;=31/10/2026")</f>
        <v>0</v>
      </c>
      <c r="U39" s="636"/>
      <c r="V39" s="101">
        <f t="shared" si="21"/>
        <v>0</v>
      </c>
      <c r="W39" s="636">
        <f>SUMIFS('Receipts &amp; Mileage'!$F:$F, 'Receipts &amp; Mileage'!$E:$E, $A39, 'Receipts &amp; Mileage'!$A:$A, "&gt;=1/11/2026", 'Receipts &amp; Mileage'!$A:$A, "&lt;=30/11/2026")</f>
        <v>0</v>
      </c>
      <c r="X39" s="636"/>
      <c r="Y39" s="101">
        <f t="shared" si="22"/>
        <v>0</v>
      </c>
      <c r="Z39" s="636">
        <f>SUMIFS('Receipts &amp; Mileage'!$F:$F, 'Receipts &amp; Mileage'!$E:$E, $A39, 'Receipts &amp; Mileage'!$A:$A, "&gt;=1/12/2026", 'Receipts &amp; Mileage'!$A:$A, "&lt;=31/12/2026")</f>
        <v>0</v>
      </c>
      <c r="AA39" s="636"/>
      <c r="AB39" s="101">
        <f t="shared" si="23"/>
        <v>0</v>
      </c>
      <c r="AC39" s="636">
        <f>SUMIFS('Receipts &amp; Mileage'!$F:$F, 'Receipts &amp; Mileage'!$E:$E, $A39, 'Receipts &amp; Mileage'!$A:$A, "&gt;=1/1/2027", 'Receipts &amp; Mileage'!$A:$A, "&lt;=31/1/2027")</f>
        <v>0</v>
      </c>
      <c r="AD39" s="636"/>
      <c r="AE39" s="101">
        <f t="shared" si="24"/>
        <v>0</v>
      </c>
      <c r="AF39" s="636">
        <f>SUMIFS('Receipts &amp; Mileage'!$F:$F, 'Receipts &amp; Mileage'!$E:$E, $A39, 'Receipts &amp; Mileage'!$A:$A, "&gt;=1/2/2027", 'Receipts &amp; Mileage'!$A:$A, "&lt;=28/2/2027")</f>
        <v>0</v>
      </c>
      <c r="AG39" s="636"/>
      <c r="AH39" s="101">
        <f t="shared" si="25"/>
        <v>0</v>
      </c>
      <c r="AI39" s="636">
        <f>SUMIFS('Receipts &amp; Mileage'!$F:$F, 'Receipts &amp; Mileage'!$E:$E, $A39, 'Receipts &amp; Mileage'!$A:$A, "&gt;=1/3/2027", 'Receipts &amp; Mileage'!$A:$A, "&lt;=31/3/2027")</f>
        <v>0</v>
      </c>
      <c r="AJ39" s="636"/>
      <c r="AK39" s="101">
        <f t="shared" si="26"/>
        <v>0</v>
      </c>
      <c r="AL39" s="172">
        <f t="shared" si="31"/>
        <v>0</v>
      </c>
      <c r="AM39" s="7"/>
      <c r="AN39" s="7"/>
      <c r="AO39" s="7"/>
      <c r="AP39" s="7"/>
      <c r="AQ39" s="7"/>
      <c r="AR39" s="7"/>
      <c r="AS39" s="7"/>
      <c r="AT39" s="7"/>
      <c r="AU39" s="7"/>
      <c r="AV39" s="7"/>
      <c r="AW39" s="7"/>
      <c r="AX39" s="7"/>
      <c r="AY39" s="7"/>
      <c r="AZ39" s="7"/>
      <c r="BA39" s="1"/>
      <c r="BB39" s="1"/>
      <c r="BC39" s="1"/>
      <c r="BD39" s="1"/>
      <c r="BE39" s="1"/>
      <c r="BF39" s="1"/>
    </row>
    <row r="40" spans="1:58" ht="15.8" customHeight="1">
      <c r="A40" s="171" t="s">
        <v>33</v>
      </c>
      <c r="B40" s="636">
        <f>SUMIFS('Receipts &amp; Mileage'!$F:$F, 'Receipts &amp; Mileage'!$E:$E, $A40, 'Receipts &amp; Mileage'!$A:$A, "&gt;=1/04/2026", 'Receipts &amp; Mileage'!$A:$A, "&lt;=30/04/2026")</f>
        <v>0</v>
      </c>
      <c r="C40" s="636"/>
      <c r="D40" s="146">
        <f t="shared" si="27"/>
        <v>0</v>
      </c>
      <c r="E40" s="636">
        <f>SUMIFS('Receipts &amp; Mileage'!$F:$F, 'Receipts &amp; Mileage'!$E:$E, $A40, 'Receipts &amp; Mileage'!$A:$A, "&gt;=1/05/2026", 'Receipts &amp; Mileage'!$A:$A, "&lt;=31/05/2026")</f>
        <v>0</v>
      </c>
      <c r="F40" s="636"/>
      <c r="G40" s="146">
        <f t="shared" si="28"/>
        <v>0</v>
      </c>
      <c r="H40" s="636">
        <f>SUMIFS('Receipts &amp; Mileage'!$F:$F, 'Receipts &amp; Mileage'!$E:$E, $A40, 'Receipts &amp; Mileage'!$A:$A, "&gt;=1/06/2026", 'Receipts &amp; Mileage'!$A:$A, "&lt;=30/06/2026")</f>
        <v>0</v>
      </c>
      <c r="I40" s="636"/>
      <c r="J40" s="101">
        <f t="shared" si="29"/>
        <v>0</v>
      </c>
      <c r="K40" s="636">
        <f>SUMIFS('Receipts &amp; Mileage'!$F:$F, 'Receipts &amp; Mileage'!$E:$E, $A40, 'Receipts &amp; Mileage'!$A:$A, "&gt;=1/07/2026", 'Receipts &amp; Mileage'!$A:$A, "&lt;=31/07/2026")</f>
        <v>0</v>
      </c>
      <c r="L40" s="636"/>
      <c r="M40" s="101">
        <f t="shared" si="30"/>
        <v>0</v>
      </c>
      <c r="N40" s="636">
        <f>SUMIFS('Receipts &amp; Mileage'!$F:$F, 'Receipts &amp; Mileage'!$E:$E, $A40, 'Receipts &amp; Mileage'!$A:$A, "&gt;=1/08/2026", 'Receipts &amp; Mileage'!$A:$A, "&lt;=31/08/2026")</f>
        <v>0</v>
      </c>
      <c r="O40" s="636"/>
      <c r="P40" s="101">
        <f t="shared" si="19"/>
        <v>0</v>
      </c>
      <c r="Q40" s="636">
        <f>SUMIFS('Receipts &amp; Mileage'!$F:$F, 'Receipts &amp; Mileage'!$E:$E, $A40, 'Receipts &amp; Mileage'!$A:$A, "&gt;=1/9/2026", 'Receipts &amp; Mileage'!$A:$A, "&lt;=30/9/2026")</f>
        <v>0</v>
      </c>
      <c r="R40" s="636"/>
      <c r="S40" s="101">
        <f t="shared" si="20"/>
        <v>0</v>
      </c>
      <c r="T40" s="636">
        <f>SUMIFS('Receipts &amp; Mileage'!$F:$F, 'Receipts &amp; Mileage'!$E:$E, $A40, 'Receipts &amp; Mileage'!$A:$A, "&gt;=1/10/2026", 'Receipts &amp; Mileage'!$A:$A, "&lt;=31/10/2026")</f>
        <v>0</v>
      </c>
      <c r="U40" s="636"/>
      <c r="V40" s="101">
        <f t="shared" si="21"/>
        <v>0</v>
      </c>
      <c r="W40" s="636">
        <f>SUMIFS('Receipts &amp; Mileage'!$F:$F, 'Receipts &amp; Mileage'!$E:$E, $A40, 'Receipts &amp; Mileage'!$A:$A, "&gt;=1/11/2026", 'Receipts &amp; Mileage'!$A:$A, "&lt;=30/11/2026")</f>
        <v>0</v>
      </c>
      <c r="X40" s="636"/>
      <c r="Y40" s="101">
        <f t="shared" si="22"/>
        <v>0</v>
      </c>
      <c r="Z40" s="636">
        <f>SUMIFS('Receipts &amp; Mileage'!$F:$F, 'Receipts &amp; Mileage'!$E:$E, $A40, 'Receipts &amp; Mileage'!$A:$A, "&gt;=1/12/2026", 'Receipts &amp; Mileage'!$A:$A, "&lt;=31/12/2026")</f>
        <v>0</v>
      </c>
      <c r="AA40" s="636"/>
      <c r="AB40" s="101">
        <f t="shared" si="23"/>
        <v>0</v>
      </c>
      <c r="AC40" s="636">
        <f>SUMIFS('Receipts &amp; Mileage'!$F:$F, 'Receipts &amp; Mileage'!$E:$E, $A40, 'Receipts &amp; Mileage'!$A:$A, "&gt;=1/1/2027", 'Receipts &amp; Mileage'!$A:$A, "&lt;=31/1/2027")</f>
        <v>0</v>
      </c>
      <c r="AD40" s="636"/>
      <c r="AE40" s="101">
        <f t="shared" si="24"/>
        <v>0</v>
      </c>
      <c r="AF40" s="636">
        <f>SUMIFS('Receipts &amp; Mileage'!$F:$F, 'Receipts &amp; Mileage'!$E:$E, $A40, 'Receipts &amp; Mileage'!$A:$A, "&gt;=1/2/2027", 'Receipts &amp; Mileage'!$A:$A, "&lt;=28/2/2027")</f>
        <v>0</v>
      </c>
      <c r="AG40" s="636"/>
      <c r="AH40" s="101">
        <f t="shared" si="25"/>
        <v>0</v>
      </c>
      <c r="AI40" s="636">
        <f>SUMIFS('Receipts &amp; Mileage'!$F:$F, 'Receipts &amp; Mileage'!$E:$E, $A40, 'Receipts &amp; Mileage'!$A:$A, "&gt;=1/3/2027", 'Receipts &amp; Mileage'!$A:$A, "&lt;=31/3/2027")</f>
        <v>0</v>
      </c>
      <c r="AJ40" s="636"/>
      <c r="AK40" s="101">
        <f t="shared" si="26"/>
        <v>0</v>
      </c>
      <c r="AL40" s="172">
        <f t="shared" si="31"/>
        <v>0</v>
      </c>
      <c r="AM40" s="7"/>
      <c r="AN40" s="7"/>
      <c r="AO40" s="7"/>
      <c r="AP40" s="7"/>
      <c r="AQ40" s="7"/>
      <c r="AR40" s="7"/>
      <c r="AS40" s="7"/>
      <c r="AT40" s="7"/>
      <c r="AU40" s="7"/>
      <c r="AV40" s="7"/>
      <c r="AW40" s="7"/>
      <c r="AX40" s="7"/>
      <c r="AY40" s="7"/>
      <c r="AZ40" s="7"/>
      <c r="BA40" s="1"/>
      <c r="BB40" s="1"/>
      <c r="BC40" s="1"/>
      <c r="BD40" s="1"/>
      <c r="BE40" s="1"/>
      <c r="BF40" s="1"/>
    </row>
    <row r="41" spans="1:58" ht="15.8" customHeight="1">
      <c r="A41" s="171" t="s">
        <v>34</v>
      </c>
      <c r="B41" s="636">
        <f>SUMIFS('Receipts &amp; Mileage'!$F:$F, 'Receipts &amp; Mileage'!$E:$E, $A41, 'Receipts &amp; Mileage'!$A:$A, "&gt;=1/04/2026", 'Receipts &amp; Mileage'!$A:$A, "&lt;=30/04/2026")</f>
        <v>0</v>
      </c>
      <c r="C41" s="636"/>
      <c r="D41" s="146">
        <f t="shared" si="27"/>
        <v>0</v>
      </c>
      <c r="E41" s="636">
        <f>SUMIFS('Receipts &amp; Mileage'!$F:$F, 'Receipts &amp; Mileage'!$E:$E, $A41, 'Receipts &amp; Mileage'!$A:$A, "&gt;=1/05/2026", 'Receipts &amp; Mileage'!$A:$A, "&lt;=31/05/2026")</f>
        <v>0</v>
      </c>
      <c r="F41" s="636"/>
      <c r="G41" s="146">
        <f t="shared" si="28"/>
        <v>0</v>
      </c>
      <c r="H41" s="636">
        <f>SUMIFS('Receipts &amp; Mileage'!$F:$F, 'Receipts &amp; Mileage'!$E:$E, $A41, 'Receipts &amp; Mileage'!$A:$A, "&gt;=1/06/2026", 'Receipts &amp; Mileage'!$A:$A, "&lt;=30/06/2026")</f>
        <v>0</v>
      </c>
      <c r="I41" s="636"/>
      <c r="J41" s="101">
        <f t="shared" si="29"/>
        <v>0</v>
      </c>
      <c r="K41" s="636">
        <f>SUMIFS('Receipts &amp; Mileage'!$F:$F, 'Receipts &amp; Mileage'!$E:$E, $A41, 'Receipts &amp; Mileage'!$A:$A, "&gt;=1/07/2026", 'Receipts &amp; Mileage'!$A:$A, "&lt;=31/07/2026")</f>
        <v>0</v>
      </c>
      <c r="L41" s="636"/>
      <c r="M41" s="101">
        <f t="shared" si="30"/>
        <v>0</v>
      </c>
      <c r="N41" s="636">
        <f>SUMIFS('Receipts &amp; Mileage'!$F:$F, 'Receipts &amp; Mileage'!$E:$E, $A41, 'Receipts &amp; Mileage'!$A:$A, "&gt;=1/08/2026", 'Receipts &amp; Mileage'!$A:$A, "&lt;=31/08/2026")</f>
        <v>0</v>
      </c>
      <c r="O41" s="636"/>
      <c r="P41" s="101">
        <f t="shared" si="19"/>
        <v>0</v>
      </c>
      <c r="Q41" s="636">
        <f>SUMIFS('Receipts &amp; Mileage'!$F:$F, 'Receipts &amp; Mileage'!$E:$E, $A41, 'Receipts &amp; Mileage'!$A:$A, "&gt;=1/9/2026", 'Receipts &amp; Mileage'!$A:$A, "&lt;=30/9/2026")</f>
        <v>0</v>
      </c>
      <c r="R41" s="636"/>
      <c r="S41" s="101">
        <f t="shared" si="20"/>
        <v>0</v>
      </c>
      <c r="T41" s="636">
        <f>SUMIFS('Receipts &amp; Mileage'!$F:$F, 'Receipts &amp; Mileage'!$E:$E, $A41, 'Receipts &amp; Mileage'!$A:$A, "&gt;=1/10/2026", 'Receipts &amp; Mileage'!$A:$A, "&lt;=31/10/2026")</f>
        <v>0</v>
      </c>
      <c r="U41" s="636"/>
      <c r="V41" s="101">
        <f t="shared" si="21"/>
        <v>0</v>
      </c>
      <c r="W41" s="636">
        <f>SUMIFS('Receipts &amp; Mileage'!$F:$F, 'Receipts &amp; Mileage'!$E:$E, $A41, 'Receipts &amp; Mileage'!$A:$A, "&gt;=1/11/2026", 'Receipts &amp; Mileage'!$A:$A, "&lt;=30/11/2026")</f>
        <v>0</v>
      </c>
      <c r="X41" s="636"/>
      <c r="Y41" s="101">
        <f t="shared" si="22"/>
        <v>0</v>
      </c>
      <c r="Z41" s="636">
        <f>SUMIFS('Receipts &amp; Mileage'!$F:$F, 'Receipts &amp; Mileage'!$E:$E, $A41, 'Receipts &amp; Mileage'!$A:$A, "&gt;=1/12/2026", 'Receipts &amp; Mileage'!$A:$A, "&lt;=31/12/2026")</f>
        <v>0</v>
      </c>
      <c r="AA41" s="636"/>
      <c r="AB41" s="101">
        <f t="shared" si="23"/>
        <v>0</v>
      </c>
      <c r="AC41" s="636">
        <f>SUMIFS('Receipts &amp; Mileage'!$F:$F, 'Receipts &amp; Mileage'!$E:$E, $A41, 'Receipts &amp; Mileage'!$A:$A, "&gt;=1/1/2027", 'Receipts &amp; Mileage'!$A:$A, "&lt;=31/1/2027")</f>
        <v>0</v>
      </c>
      <c r="AD41" s="636"/>
      <c r="AE41" s="101">
        <f t="shared" si="24"/>
        <v>0</v>
      </c>
      <c r="AF41" s="636">
        <f>SUMIFS('Receipts &amp; Mileage'!$F:$F, 'Receipts &amp; Mileage'!$E:$E, $A41, 'Receipts &amp; Mileage'!$A:$A, "&gt;=1/2/2027", 'Receipts &amp; Mileage'!$A:$A, "&lt;=28/2/2027")</f>
        <v>0</v>
      </c>
      <c r="AG41" s="636"/>
      <c r="AH41" s="101">
        <f t="shared" si="25"/>
        <v>0</v>
      </c>
      <c r="AI41" s="636">
        <f>SUMIFS('Receipts &amp; Mileage'!$F:$F, 'Receipts &amp; Mileage'!$E:$E, $A41, 'Receipts &amp; Mileage'!$A:$A, "&gt;=1/3/2027", 'Receipts &amp; Mileage'!$A:$A, "&lt;=31/3/2027")</f>
        <v>0</v>
      </c>
      <c r="AJ41" s="636"/>
      <c r="AK41" s="101">
        <f t="shared" si="26"/>
        <v>0</v>
      </c>
      <c r="AL41" s="172">
        <f t="shared" si="31"/>
        <v>0</v>
      </c>
      <c r="AM41" s="7"/>
      <c r="AN41" s="7"/>
      <c r="AO41" s="7"/>
      <c r="AP41" s="7"/>
      <c r="AQ41" s="7"/>
      <c r="AR41" s="7"/>
      <c r="AS41" s="7"/>
      <c r="AT41" s="7"/>
      <c r="AU41" s="7"/>
      <c r="AV41" s="7"/>
      <c r="AW41" s="7"/>
      <c r="AX41" s="7"/>
      <c r="AY41" s="7"/>
      <c r="AZ41" s="7"/>
      <c r="BA41" s="1"/>
      <c r="BB41" s="1"/>
      <c r="BC41" s="1"/>
      <c r="BD41" s="1"/>
      <c r="BE41" s="1"/>
      <c r="BF41" s="1"/>
    </row>
    <row r="42" spans="1:58" ht="15.8" customHeight="1">
      <c r="A42" s="171" t="s">
        <v>35</v>
      </c>
      <c r="B42" s="636">
        <f>SUMIFS('Receipts &amp; Mileage'!$F:$F, 'Receipts &amp; Mileage'!$E:$E, $A42, 'Receipts &amp; Mileage'!$A:$A, "&gt;=1/04/2026", 'Receipts &amp; Mileage'!$A:$A, "&lt;=30/04/2026")</f>
        <v>0</v>
      </c>
      <c r="C42" s="636"/>
      <c r="D42" s="146">
        <f t="shared" si="27"/>
        <v>0</v>
      </c>
      <c r="E42" s="636">
        <f>SUMIFS('Receipts &amp; Mileage'!$F:$F, 'Receipts &amp; Mileage'!$E:$E, $A42, 'Receipts &amp; Mileage'!$A:$A, "&gt;=1/05/2026", 'Receipts &amp; Mileage'!$A:$A, "&lt;=31/05/2026")</f>
        <v>0</v>
      </c>
      <c r="F42" s="636"/>
      <c r="G42" s="146">
        <f t="shared" si="28"/>
        <v>0</v>
      </c>
      <c r="H42" s="636">
        <f>SUMIFS('Receipts &amp; Mileage'!$F:$F, 'Receipts &amp; Mileage'!$E:$E, $A42, 'Receipts &amp; Mileage'!$A:$A, "&gt;=1/06/2026", 'Receipts &amp; Mileage'!$A:$A, "&lt;=30/06/2026")</f>
        <v>0</v>
      </c>
      <c r="I42" s="636"/>
      <c r="J42" s="101">
        <f t="shared" si="29"/>
        <v>0</v>
      </c>
      <c r="K42" s="636">
        <f>SUMIFS('Receipts &amp; Mileage'!$F:$F, 'Receipts &amp; Mileage'!$E:$E, $A42, 'Receipts &amp; Mileage'!$A:$A, "&gt;=1/07/2026", 'Receipts &amp; Mileage'!$A:$A, "&lt;=31/07/2026")</f>
        <v>0</v>
      </c>
      <c r="L42" s="636"/>
      <c r="M42" s="101">
        <f t="shared" si="30"/>
        <v>0</v>
      </c>
      <c r="N42" s="636">
        <f>SUMIFS('Receipts &amp; Mileage'!$F:$F, 'Receipts &amp; Mileage'!$E:$E, $A42, 'Receipts &amp; Mileage'!$A:$A, "&gt;=1/08/2026", 'Receipts &amp; Mileage'!$A:$A, "&lt;=31/08/2026")</f>
        <v>0</v>
      </c>
      <c r="O42" s="636"/>
      <c r="P42" s="101">
        <f t="shared" si="19"/>
        <v>0</v>
      </c>
      <c r="Q42" s="636">
        <f>SUMIFS('Receipts &amp; Mileage'!$F:$F, 'Receipts &amp; Mileage'!$E:$E, $A42, 'Receipts &amp; Mileage'!$A:$A, "&gt;=1/9/2026", 'Receipts &amp; Mileage'!$A:$A, "&lt;=30/9/2026")</f>
        <v>0</v>
      </c>
      <c r="R42" s="636"/>
      <c r="S42" s="101">
        <f t="shared" si="20"/>
        <v>0</v>
      </c>
      <c r="T42" s="636">
        <f>SUMIFS('Receipts &amp; Mileage'!$F:$F, 'Receipts &amp; Mileage'!$E:$E, $A42, 'Receipts &amp; Mileage'!$A:$A, "&gt;=1/10/2026", 'Receipts &amp; Mileage'!$A:$A, "&lt;=31/10/2026")</f>
        <v>0</v>
      </c>
      <c r="U42" s="636"/>
      <c r="V42" s="101">
        <f t="shared" si="21"/>
        <v>0</v>
      </c>
      <c r="W42" s="636">
        <f>SUMIFS('Receipts &amp; Mileage'!$F:$F, 'Receipts &amp; Mileage'!$E:$E, $A42, 'Receipts &amp; Mileage'!$A:$A, "&gt;=1/11/2026", 'Receipts &amp; Mileage'!$A:$A, "&lt;=30/11/2026")</f>
        <v>0</v>
      </c>
      <c r="X42" s="636"/>
      <c r="Y42" s="101">
        <f t="shared" si="22"/>
        <v>0</v>
      </c>
      <c r="Z42" s="636">
        <f>SUMIFS('Receipts &amp; Mileage'!$F:$F, 'Receipts &amp; Mileage'!$E:$E, $A42, 'Receipts &amp; Mileage'!$A:$A, "&gt;=1/12/2026", 'Receipts &amp; Mileage'!$A:$A, "&lt;=31/12/2026")</f>
        <v>0</v>
      </c>
      <c r="AA42" s="636"/>
      <c r="AB42" s="101">
        <f t="shared" si="23"/>
        <v>0</v>
      </c>
      <c r="AC42" s="636">
        <f>SUMIFS('Receipts &amp; Mileage'!$F:$F, 'Receipts &amp; Mileage'!$E:$E, $A42, 'Receipts &amp; Mileage'!$A:$A, "&gt;=1/1/2027", 'Receipts &amp; Mileage'!$A:$A, "&lt;=31/1/2027")</f>
        <v>0</v>
      </c>
      <c r="AD42" s="636"/>
      <c r="AE42" s="101">
        <f t="shared" si="24"/>
        <v>0</v>
      </c>
      <c r="AF42" s="636">
        <f>SUMIFS('Receipts &amp; Mileage'!$F:$F, 'Receipts &amp; Mileage'!$E:$E, $A42, 'Receipts &amp; Mileage'!$A:$A, "&gt;=1/2/2027", 'Receipts &amp; Mileage'!$A:$A, "&lt;=28/2/2027")</f>
        <v>0</v>
      </c>
      <c r="AG42" s="636"/>
      <c r="AH42" s="101">
        <f t="shared" si="25"/>
        <v>0</v>
      </c>
      <c r="AI42" s="636">
        <f>SUMIFS('Receipts &amp; Mileage'!$F:$F, 'Receipts &amp; Mileage'!$E:$E, $A42, 'Receipts &amp; Mileage'!$A:$A, "&gt;=1/3/2027", 'Receipts &amp; Mileage'!$A:$A, "&lt;=31/3/2027")</f>
        <v>0</v>
      </c>
      <c r="AJ42" s="636"/>
      <c r="AK42" s="101">
        <f t="shared" si="26"/>
        <v>0</v>
      </c>
      <c r="AL42" s="172">
        <f t="shared" si="31"/>
        <v>0</v>
      </c>
      <c r="AM42" s="7"/>
      <c r="AN42" s="7"/>
      <c r="AO42" s="7"/>
      <c r="AP42" s="7"/>
      <c r="AQ42" s="7"/>
      <c r="AR42" s="7"/>
      <c r="AS42" s="7"/>
      <c r="AT42" s="7"/>
      <c r="AU42" s="7"/>
      <c r="AV42" s="7"/>
      <c r="AW42" s="7"/>
      <c r="AX42" s="7"/>
      <c r="AY42" s="7"/>
      <c r="AZ42" s="7"/>
      <c r="BA42" s="1"/>
      <c r="BB42" s="1"/>
      <c r="BC42" s="1"/>
      <c r="BD42" s="1"/>
      <c r="BE42" s="1"/>
      <c r="BF42" s="1"/>
    </row>
    <row r="43" spans="1:58" ht="15.8" customHeight="1">
      <c r="A43" s="171" t="s">
        <v>36</v>
      </c>
      <c r="B43" s="636">
        <f>SUMIFS('Receipts &amp; Mileage'!$F:$F, 'Receipts &amp; Mileage'!$E:$E, $A43, 'Receipts &amp; Mileage'!$A:$A, "&gt;=1/04/2026", 'Receipts &amp; Mileage'!$A:$A, "&lt;=30/04/2026")</f>
        <v>0</v>
      </c>
      <c r="C43" s="636"/>
      <c r="D43" s="146">
        <f t="shared" si="27"/>
        <v>0</v>
      </c>
      <c r="E43" s="636">
        <f>SUMIFS('Receipts &amp; Mileage'!$F:$F, 'Receipts &amp; Mileage'!$E:$E, $A43, 'Receipts &amp; Mileage'!$A:$A, "&gt;=1/05/2026", 'Receipts &amp; Mileage'!$A:$A, "&lt;=31/05/2026")</f>
        <v>0</v>
      </c>
      <c r="F43" s="636"/>
      <c r="G43" s="146">
        <f t="shared" si="28"/>
        <v>0</v>
      </c>
      <c r="H43" s="636">
        <f>SUMIFS('Receipts &amp; Mileage'!$F:$F, 'Receipts &amp; Mileage'!$E:$E, $A43, 'Receipts &amp; Mileage'!$A:$A, "&gt;=1/06/2026", 'Receipts &amp; Mileage'!$A:$A, "&lt;=30/06/2026")</f>
        <v>0</v>
      </c>
      <c r="I43" s="636"/>
      <c r="J43" s="101">
        <f t="shared" si="29"/>
        <v>0</v>
      </c>
      <c r="K43" s="636">
        <f>SUMIFS('Receipts &amp; Mileage'!$F:$F, 'Receipts &amp; Mileage'!$E:$E, $A43, 'Receipts &amp; Mileage'!$A:$A, "&gt;=1/07/2026", 'Receipts &amp; Mileage'!$A:$A, "&lt;=31/07/2026")</f>
        <v>0</v>
      </c>
      <c r="L43" s="636"/>
      <c r="M43" s="101">
        <f t="shared" si="30"/>
        <v>0</v>
      </c>
      <c r="N43" s="636">
        <f>SUMIFS('Receipts &amp; Mileage'!$F:$F, 'Receipts &amp; Mileage'!$E:$E, $A43, 'Receipts &amp; Mileage'!$A:$A, "&gt;=1/08/2026", 'Receipts &amp; Mileage'!$A:$A, "&lt;=31/08/2026")</f>
        <v>0</v>
      </c>
      <c r="O43" s="636"/>
      <c r="P43" s="101">
        <f t="shared" si="19"/>
        <v>0</v>
      </c>
      <c r="Q43" s="636">
        <f>SUMIFS('Receipts &amp; Mileage'!$F:$F, 'Receipts &amp; Mileage'!$E:$E, $A43, 'Receipts &amp; Mileage'!$A:$A, "&gt;=1/9/2026", 'Receipts &amp; Mileage'!$A:$A, "&lt;=30/9/2026")</f>
        <v>0</v>
      </c>
      <c r="R43" s="636"/>
      <c r="S43" s="101">
        <f t="shared" si="20"/>
        <v>0</v>
      </c>
      <c r="T43" s="636">
        <f>SUMIFS('Receipts &amp; Mileage'!$F:$F, 'Receipts &amp; Mileage'!$E:$E, $A43, 'Receipts &amp; Mileage'!$A:$A, "&gt;=1/10/2026", 'Receipts &amp; Mileage'!$A:$A, "&lt;=31/10/2026")</f>
        <v>0</v>
      </c>
      <c r="U43" s="636"/>
      <c r="V43" s="101">
        <f t="shared" si="21"/>
        <v>0</v>
      </c>
      <c r="W43" s="636">
        <f>SUMIFS('Receipts &amp; Mileage'!$F:$F, 'Receipts &amp; Mileage'!$E:$E, $A43, 'Receipts &amp; Mileage'!$A:$A, "&gt;=1/11/2026", 'Receipts &amp; Mileage'!$A:$A, "&lt;=30/11/2026")</f>
        <v>0</v>
      </c>
      <c r="X43" s="636"/>
      <c r="Y43" s="101">
        <f t="shared" si="22"/>
        <v>0</v>
      </c>
      <c r="Z43" s="636">
        <f>SUMIFS('Receipts &amp; Mileage'!$F:$F, 'Receipts &amp; Mileage'!$E:$E, $A43, 'Receipts &amp; Mileage'!$A:$A, "&gt;=1/12/2026", 'Receipts &amp; Mileage'!$A:$A, "&lt;=31/12/2026")</f>
        <v>0</v>
      </c>
      <c r="AA43" s="636"/>
      <c r="AB43" s="101">
        <f t="shared" si="23"/>
        <v>0</v>
      </c>
      <c r="AC43" s="636">
        <f>SUMIFS('Receipts &amp; Mileage'!$F:$F, 'Receipts &amp; Mileage'!$E:$E, $A43, 'Receipts &amp; Mileage'!$A:$A, "&gt;=1/1/2027", 'Receipts &amp; Mileage'!$A:$A, "&lt;=31/1/2027")</f>
        <v>0</v>
      </c>
      <c r="AD43" s="636"/>
      <c r="AE43" s="101">
        <f t="shared" si="24"/>
        <v>0</v>
      </c>
      <c r="AF43" s="636">
        <f>SUMIFS('Receipts &amp; Mileage'!$F:$F, 'Receipts &amp; Mileage'!$E:$E, $A43, 'Receipts &amp; Mileage'!$A:$A, "&gt;=1/2/2027", 'Receipts &amp; Mileage'!$A:$A, "&lt;=28/2/2027")</f>
        <v>0</v>
      </c>
      <c r="AG43" s="636"/>
      <c r="AH43" s="101">
        <f t="shared" si="25"/>
        <v>0</v>
      </c>
      <c r="AI43" s="636">
        <f>SUMIFS('Receipts &amp; Mileage'!$F:$F, 'Receipts &amp; Mileage'!$E:$E, $A43, 'Receipts &amp; Mileage'!$A:$A, "&gt;=1/3/2027", 'Receipts &amp; Mileage'!$A:$A, "&lt;=31/3/2027")</f>
        <v>0</v>
      </c>
      <c r="AJ43" s="636"/>
      <c r="AK43" s="101">
        <f t="shared" si="26"/>
        <v>0</v>
      </c>
      <c r="AL43" s="172">
        <f t="shared" si="31"/>
        <v>0</v>
      </c>
      <c r="AM43" s="7"/>
      <c r="AN43" s="7"/>
      <c r="AO43" s="7"/>
      <c r="AP43" s="7"/>
      <c r="AQ43" s="7"/>
      <c r="AR43" s="7"/>
      <c r="AS43" s="7"/>
      <c r="AT43" s="7"/>
      <c r="AU43" s="7"/>
      <c r="AV43" s="7"/>
      <c r="AW43" s="7"/>
      <c r="AX43" s="7"/>
      <c r="AY43" s="7"/>
      <c r="AZ43" s="7"/>
      <c r="BA43" s="1"/>
      <c r="BB43" s="1"/>
      <c r="BC43" s="1"/>
      <c r="BD43" s="1"/>
      <c r="BE43" s="1"/>
      <c r="BF43" s="1"/>
    </row>
    <row r="44" spans="1:58" ht="15.8" customHeight="1">
      <c r="A44" s="171" t="s">
        <v>37</v>
      </c>
      <c r="B44" s="636">
        <f>SUMIFS('Receipts &amp; Mileage'!$F:$F, 'Receipts &amp; Mileage'!$E:$E, $A44, 'Receipts &amp; Mileage'!$A:$A, "&gt;=1/04/2026", 'Receipts &amp; Mileage'!$A:$A, "&lt;=30/04/2026")</f>
        <v>0</v>
      </c>
      <c r="C44" s="636"/>
      <c r="D44" s="146">
        <f t="shared" si="27"/>
        <v>0</v>
      </c>
      <c r="E44" s="636">
        <f>SUMIFS('Receipts &amp; Mileage'!$F:$F, 'Receipts &amp; Mileage'!$E:$E, $A44, 'Receipts &amp; Mileage'!$A:$A, "&gt;=1/05/2026", 'Receipts &amp; Mileage'!$A:$A, "&lt;=31/05/2026")</f>
        <v>0</v>
      </c>
      <c r="F44" s="636"/>
      <c r="G44" s="146">
        <f t="shared" si="28"/>
        <v>0</v>
      </c>
      <c r="H44" s="636">
        <f>SUMIFS('Receipts &amp; Mileage'!$F:$F, 'Receipts &amp; Mileage'!$E:$E, $A44, 'Receipts &amp; Mileage'!$A:$A, "&gt;=1/06/2026", 'Receipts &amp; Mileage'!$A:$A, "&lt;=30/06/2026")</f>
        <v>0</v>
      </c>
      <c r="I44" s="636"/>
      <c r="J44" s="101">
        <f t="shared" si="29"/>
        <v>0</v>
      </c>
      <c r="K44" s="636">
        <f>SUMIFS('Receipts &amp; Mileage'!$F:$F, 'Receipts &amp; Mileage'!$E:$E, $A44, 'Receipts &amp; Mileage'!$A:$A, "&gt;=1/07/2026", 'Receipts &amp; Mileage'!$A:$A, "&lt;=31/07/2026")</f>
        <v>0</v>
      </c>
      <c r="L44" s="636"/>
      <c r="M44" s="101">
        <f t="shared" si="30"/>
        <v>0</v>
      </c>
      <c r="N44" s="636">
        <f>SUMIFS('Receipts &amp; Mileage'!$F:$F, 'Receipts &amp; Mileage'!$E:$E, $A44, 'Receipts &amp; Mileage'!$A:$A, "&gt;=1/08/2026", 'Receipts &amp; Mileage'!$A:$A, "&lt;=31/08/2026")</f>
        <v>0</v>
      </c>
      <c r="O44" s="636"/>
      <c r="P44" s="101">
        <f t="shared" si="19"/>
        <v>0</v>
      </c>
      <c r="Q44" s="636">
        <f>SUMIFS('Receipts &amp; Mileage'!$F:$F, 'Receipts &amp; Mileage'!$E:$E, $A44, 'Receipts &amp; Mileage'!$A:$A, "&gt;=1/9/2026", 'Receipts &amp; Mileage'!$A:$A, "&lt;=30/9/2026")</f>
        <v>0</v>
      </c>
      <c r="R44" s="636"/>
      <c r="S44" s="101">
        <f t="shared" si="20"/>
        <v>0</v>
      </c>
      <c r="T44" s="636">
        <f>SUMIFS('Receipts &amp; Mileage'!$F:$F, 'Receipts &amp; Mileage'!$E:$E, $A44, 'Receipts &amp; Mileage'!$A:$A, "&gt;=1/10/2026", 'Receipts &amp; Mileage'!$A:$A, "&lt;=31/10/2026")</f>
        <v>0</v>
      </c>
      <c r="U44" s="636"/>
      <c r="V44" s="101">
        <f t="shared" si="21"/>
        <v>0</v>
      </c>
      <c r="W44" s="636">
        <f>SUMIFS('Receipts &amp; Mileage'!$F:$F, 'Receipts &amp; Mileage'!$E:$E, $A44, 'Receipts &amp; Mileage'!$A:$A, "&gt;=1/11/2026", 'Receipts &amp; Mileage'!$A:$A, "&lt;=30/11/2026")</f>
        <v>0</v>
      </c>
      <c r="X44" s="636"/>
      <c r="Y44" s="101">
        <f t="shared" si="22"/>
        <v>0</v>
      </c>
      <c r="Z44" s="636">
        <f>SUMIFS('Receipts &amp; Mileage'!$F:$F, 'Receipts &amp; Mileage'!$E:$E, $A44, 'Receipts &amp; Mileage'!$A:$A, "&gt;=1/12/2026", 'Receipts &amp; Mileage'!$A:$A, "&lt;=31/12/2026")</f>
        <v>0</v>
      </c>
      <c r="AA44" s="636"/>
      <c r="AB44" s="101">
        <f t="shared" si="23"/>
        <v>0</v>
      </c>
      <c r="AC44" s="636">
        <f>SUMIFS('Receipts &amp; Mileage'!$F:$F, 'Receipts &amp; Mileage'!$E:$E, $A44, 'Receipts &amp; Mileage'!$A:$A, "&gt;=1/1/2027", 'Receipts &amp; Mileage'!$A:$A, "&lt;=31/1/2027")</f>
        <v>0</v>
      </c>
      <c r="AD44" s="636"/>
      <c r="AE44" s="101">
        <f t="shared" si="24"/>
        <v>0</v>
      </c>
      <c r="AF44" s="636">
        <f>SUMIFS('Receipts &amp; Mileage'!$F:$F, 'Receipts &amp; Mileage'!$E:$E, $A44, 'Receipts &amp; Mileage'!$A:$A, "&gt;=1/2/2027", 'Receipts &amp; Mileage'!$A:$A, "&lt;=28/2/2027")</f>
        <v>0</v>
      </c>
      <c r="AG44" s="636"/>
      <c r="AH44" s="101">
        <f t="shared" si="25"/>
        <v>0</v>
      </c>
      <c r="AI44" s="636">
        <f>SUMIFS('Receipts &amp; Mileage'!$F:$F, 'Receipts &amp; Mileage'!$E:$E, $A44, 'Receipts &amp; Mileage'!$A:$A, "&gt;=1/3/2027", 'Receipts &amp; Mileage'!$A:$A, "&lt;=31/3/2027")</f>
        <v>0</v>
      </c>
      <c r="AJ44" s="636"/>
      <c r="AK44" s="101">
        <f t="shared" si="26"/>
        <v>0</v>
      </c>
      <c r="AL44" s="172">
        <f t="shared" si="31"/>
        <v>0</v>
      </c>
      <c r="AM44" s="7"/>
      <c r="AN44" s="7"/>
      <c r="AO44" s="7"/>
      <c r="AP44" s="7"/>
      <c r="AQ44" s="7"/>
      <c r="AR44" s="7"/>
      <c r="AS44" s="7"/>
      <c r="AT44" s="7"/>
      <c r="AU44" s="7"/>
      <c r="AV44" s="7"/>
      <c r="AW44" s="7"/>
      <c r="AX44" s="7"/>
      <c r="AY44" s="7"/>
      <c r="AZ44" s="7"/>
      <c r="BA44" s="1"/>
      <c r="BB44" s="1"/>
      <c r="BC44" s="1"/>
      <c r="BD44" s="1"/>
      <c r="BE44" s="1"/>
      <c r="BF44" s="1"/>
    </row>
    <row r="45" spans="1:58" ht="15.8" customHeight="1">
      <c r="A45" s="171" t="s">
        <v>38</v>
      </c>
      <c r="B45" s="636">
        <f>SUMIFS('Receipts &amp; Mileage'!$F:$F, 'Receipts &amp; Mileage'!$E:$E, $A45, 'Receipts &amp; Mileage'!$A:$A, "&gt;=1/04/2026", 'Receipts &amp; Mileage'!$A:$A, "&lt;=30/04/2026")</f>
        <v>0</v>
      </c>
      <c r="C45" s="636"/>
      <c r="D45" s="146">
        <f t="shared" si="27"/>
        <v>0</v>
      </c>
      <c r="E45" s="636">
        <f>SUMIFS('Receipts &amp; Mileage'!$F:$F, 'Receipts &amp; Mileage'!$E:$E, $A45, 'Receipts &amp; Mileage'!$A:$A, "&gt;=1/05/2026", 'Receipts &amp; Mileage'!$A:$A, "&lt;=31/05/2026")</f>
        <v>0</v>
      </c>
      <c r="F45" s="636"/>
      <c r="G45" s="146">
        <f t="shared" si="28"/>
        <v>0</v>
      </c>
      <c r="H45" s="636">
        <f>SUMIFS('Receipts &amp; Mileage'!$F:$F, 'Receipts &amp; Mileage'!$E:$E, $A45, 'Receipts &amp; Mileage'!$A:$A, "&gt;=1/06/2026", 'Receipts &amp; Mileage'!$A:$A, "&lt;=30/06/2026")</f>
        <v>0</v>
      </c>
      <c r="I45" s="636"/>
      <c r="J45" s="101">
        <f t="shared" si="29"/>
        <v>0</v>
      </c>
      <c r="K45" s="636">
        <f>SUMIFS('Receipts &amp; Mileage'!$F:$F, 'Receipts &amp; Mileage'!$E:$E, $A45, 'Receipts &amp; Mileage'!$A:$A, "&gt;=1/07/2026", 'Receipts &amp; Mileage'!$A:$A, "&lt;=31/07/2026")</f>
        <v>0</v>
      </c>
      <c r="L45" s="636"/>
      <c r="M45" s="101">
        <f t="shared" si="30"/>
        <v>0</v>
      </c>
      <c r="N45" s="636">
        <f>SUMIFS('Receipts &amp; Mileage'!$F:$F, 'Receipts &amp; Mileage'!$E:$E, $A45, 'Receipts &amp; Mileage'!$A:$A, "&gt;=1/08/2026", 'Receipts &amp; Mileage'!$A:$A, "&lt;=31/08/2026")</f>
        <v>0</v>
      </c>
      <c r="O45" s="636"/>
      <c r="P45" s="101">
        <f t="shared" si="19"/>
        <v>0</v>
      </c>
      <c r="Q45" s="636">
        <f>SUMIFS('Receipts &amp; Mileage'!$F:$F, 'Receipts &amp; Mileage'!$E:$E, $A45, 'Receipts &amp; Mileage'!$A:$A, "&gt;=1/9/2026", 'Receipts &amp; Mileage'!$A:$A, "&lt;=30/9/2026")</f>
        <v>0</v>
      </c>
      <c r="R45" s="636"/>
      <c r="S45" s="101">
        <f t="shared" si="20"/>
        <v>0</v>
      </c>
      <c r="T45" s="636">
        <f>SUMIFS('Receipts &amp; Mileage'!$F:$F, 'Receipts &amp; Mileage'!$E:$E, $A45, 'Receipts &amp; Mileage'!$A:$A, "&gt;=1/10/2026", 'Receipts &amp; Mileage'!$A:$A, "&lt;=31/10/2026")</f>
        <v>0</v>
      </c>
      <c r="U45" s="636"/>
      <c r="V45" s="101">
        <f t="shared" si="21"/>
        <v>0</v>
      </c>
      <c r="W45" s="636">
        <f>SUMIFS('Receipts &amp; Mileage'!$F:$F, 'Receipts &amp; Mileage'!$E:$E, $A45, 'Receipts &amp; Mileage'!$A:$A, "&gt;=1/11/2026", 'Receipts &amp; Mileage'!$A:$A, "&lt;=30/11/2026")</f>
        <v>0</v>
      </c>
      <c r="X45" s="636"/>
      <c r="Y45" s="101">
        <f t="shared" si="22"/>
        <v>0</v>
      </c>
      <c r="Z45" s="636">
        <f>SUMIFS('Receipts &amp; Mileage'!$F:$F, 'Receipts &amp; Mileage'!$E:$E, $A45, 'Receipts &amp; Mileage'!$A:$A, "&gt;=1/12/2026", 'Receipts &amp; Mileage'!$A:$A, "&lt;=31/12/2026")</f>
        <v>0</v>
      </c>
      <c r="AA45" s="636"/>
      <c r="AB45" s="101">
        <f t="shared" si="23"/>
        <v>0</v>
      </c>
      <c r="AC45" s="636">
        <f>SUMIFS('Receipts &amp; Mileage'!$F:$F, 'Receipts &amp; Mileage'!$E:$E, $A45, 'Receipts &amp; Mileage'!$A:$A, "&gt;=1/1/2027", 'Receipts &amp; Mileage'!$A:$A, "&lt;=31/1/2027")</f>
        <v>0</v>
      </c>
      <c r="AD45" s="636"/>
      <c r="AE45" s="101">
        <f t="shared" si="24"/>
        <v>0</v>
      </c>
      <c r="AF45" s="636">
        <f>SUMIFS('Receipts &amp; Mileage'!$F:$F, 'Receipts &amp; Mileage'!$E:$E, $A45, 'Receipts &amp; Mileage'!$A:$A, "&gt;=1/2/2027", 'Receipts &amp; Mileage'!$A:$A, "&lt;=28/2/2027")</f>
        <v>0</v>
      </c>
      <c r="AG45" s="636"/>
      <c r="AH45" s="101">
        <f t="shared" si="25"/>
        <v>0</v>
      </c>
      <c r="AI45" s="636">
        <f>SUMIFS('Receipts &amp; Mileage'!$F:$F, 'Receipts &amp; Mileage'!$E:$E, $A45, 'Receipts &amp; Mileage'!$A:$A, "&gt;=1/3/2027", 'Receipts &amp; Mileage'!$A:$A, "&lt;=31/3/2027")</f>
        <v>0</v>
      </c>
      <c r="AJ45" s="636"/>
      <c r="AK45" s="101">
        <f t="shared" si="26"/>
        <v>0</v>
      </c>
      <c r="AL45" s="172">
        <f t="shared" si="31"/>
        <v>0</v>
      </c>
      <c r="AM45" s="7"/>
      <c r="AN45" s="7"/>
      <c r="AO45" s="7"/>
      <c r="AP45" s="7"/>
      <c r="AQ45" s="7"/>
      <c r="AR45" s="7"/>
      <c r="AS45" s="7"/>
      <c r="AT45" s="7"/>
      <c r="AU45" s="7"/>
      <c r="AV45" s="7"/>
      <c r="AW45" s="7"/>
      <c r="AX45" s="7"/>
      <c r="AY45" s="7"/>
      <c r="AZ45" s="7"/>
      <c r="BA45" s="1"/>
      <c r="BB45" s="1"/>
      <c r="BC45" s="1"/>
      <c r="BD45" s="1"/>
      <c r="BE45" s="1"/>
      <c r="BF45" s="1"/>
    </row>
    <row r="46" spans="1:58" ht="15.8" customHeight="1">
      <c r="A46" s="171" t="s">
        <v>39</v>
      </c>
      <c r="B46" s="636">
        <f>SUMIFS('Receipts &amp; Mileage'!$F:$F, 'Receipts &amp; Mileage'!$E:$E, $A46, 'Receipts &amp; Mileage'!$A:$A, "&gt;=1/04/2026", 'Receipts &amp; Mileage'!$A:$A, "&lt;=30/04/2026")</f>
        <v>0</v>
      </c>
      <c r="C46" s="636"/>
      <c r="D46" s="146">
        <f t="shared" si="27"/>
        <v>0</v>
      </c>
      <c r="E46" s="636">
        <f>SUMIFS('Receipts &amp; Mileage'!$F:$F, 'Receipts &amp; Mileage'!$E:$E, $A46, 'Receipts &amp; Mileage'!$A:$A, "&gt;=1/05/2026", 'Receipts &amp; Mileage'!$A:$A, "&lt;=31/05/2026")</f>
        <v>0</v>
      </c>
      <c r="F46" s="636"/>
      <c r="G46" s="146">
        <f t="shared" si="28"/>
        <v>0</v>
      </c>
      <c r="H46" s="636">
        <f>SUMIFS('Receipts &amp; Mileage'!$F:$F, 'Receipts &amp; Mileage'!$E:$E, $A46, 'Receipts &amp; Mileage'!$A:$A, "&gt;=1/06/2026", 'Receipts &amp; Mileage'!$A:$A, "&lt;=30/06/2026")</f>
        <v>0</v>
      </c>
      <c r="I46" s="636"/>
      <c r="J46" s="101">
        <f t="shared" si="29"/>
        <v>0</v>
      </c>
      <c r="K46" s="636">
        <f>SUMIFS('Receipts &amp; Mileage'!$F:$F, 'Receipts &amp; Mileage'!$E:$E, $A46, 'Receipts &amp; Mileage'!$A:$A, "&gt;=1/07/2026", 'Receipts &amp; Mileage'!$A:$A, "&lt;=31/07/2026")</f>
        <v>0</v>
      </c>
      <c r="L46" s="636"/>
      <c r="M46" s="101">
        <f t="shared" si="30"/>
        <v>0</v>
      </c>
      <c r="N46" s="636">
        <f>SUMIFS('Receipts &amp; Mileage'!$F:$F, 'Receipts &amp; Mileage'!$E:$E, $A46, 'Receipts &amp; Mileage'!$A:$A, "&gt;=1/08/2026", 'Receipts &amp; Mileage'!$A:$A, "&lt;=31/08/2026")</f>
        <v>0</v>
      </c>
      <c r="O46" s="636"/>
      <c r="P46" s="101">
        <f t="shared" si="19"/>
        <v>0</v>
      </c>
      <c r="Q46" s="636">
        <f>SUMIFS('Receipts &amp; Mileage'!$F:$F, 'Receipts &amp; Mileage'!$E:$E, $A46, 'Receipts &amp; Mileage'!$A:$A, "&gt;=1/9/2026", 'Receipts &amp; Mileage'!$A:$A, "&lt;=30/9/2026")</f>
        <v>0</v>
      </c>
      <c r="R46" s="636"/>
      <c r="S46" s="101">
        <f t="shared" si="20"/>
        <v>0</v>
      </c>
      <c r="T46" s="636">
        <f>SUMIFS('Receipts &amp; Mileage'!$F:$F, 'Receipts &amp; Mileage'!$E:$E, $A46, 'Receipts &amp; Mileage'!$A:$A, "&gt;=1/10/2026", 'Receipts &amp; Mileage'!$A:$A, "&lt;=31/10/2026")</f>
        <v>0</v>
      </c>
      <c r="U46" s="636"/>
      <c r="V46" s="101">
        <f t="shared" si="21"/>
        <v>0</v>
      </c>
      <c r="W46" s="636">
        <f>SUMIFS('Receipts &amp; Mileage'!$F:$F, 'Receipts &amp; Mileage'!$E:$E, $A46, 'Receipts &amp; Mileage'!$A:$A, "&gt;=1/11/2026", 'Receipts &amp; Mileage'!$A:$A, "&lt;=30/11/2026")</f>
        <v>0</v>
      </c>
      <c r="X46" s="636"/>
      <c r="Y46" s="101">
        <f t="shared" si="22"/>
        <v>0</v>
      </c>
      <c r="Z46" s="636">
        <f>SUMIFS('Receipts &amp; Mileage'!$F:$F, 'Receipts &amp; Mileage'!$E:$E, $A46, 'Receipts &amp; Mileage'!$A:$A, "&gt;=1/12/2026", 'Receipts &amp; Mileage'!$A:$A, "&lt;=31/12/2026")</f>
        <v>0</v>
      </c>
      <c r="AA46" s="636"/>
      <c r="AB46" s="101">
        <f t="shared" si="23"/>
        <v>0</v>
      </c>
      <c r="AC46" s="636">
        <f>SUMIFS('Receipts &amp; Mileage'!$F:$F, 'Receipts &amp; Mileage'!$E:$E, $A46, 'Receipts &amp; Mileage'!$A:$A, "&gt;=1/1/2027", 'Receipts &amp; Mileage'!$A:$A, "&lt;=31/1/2027")</f>
        <v>0</v>
      </c>
      <c r="AD46" s="636"/>
      <c r="AE46" s="101">
        <f t="shared" si="24"/>
        <v>0</v>
      </c>
      <c r="AF46" s="636">
        <f>SUMIFS('Receipts &amp; Mileage'!$F:$F, 'Receipts &amp; Mileage'!$E:$E, $A46, 'Receipts &amp; Mileage'!$A:$A, "&gt;=1/2/2027", 'Receipts &amp; Mileage'!$A:$A, "&lt;=28/2/2027")</f>
        <v>0</v>
      </c>
      <c r="AG46" s="636"/>
      <c r="AH46" s="101">
        <f t="shared" si="25"/>
        <v>0</v>
      </c>
      <c r="AI46" s="636">
        <f>SUMIFS('Receipts &amp; Mileage'!$F:$F, 'Receipts &amp; Mileage'!$E:$E, $A46, 'Receipts &amp; Mileage'!$A:$A, "&gt;=1/3/2027", 'Receipts &amp; Mileage'!$A:$A, "&lt;=31/3/2027")</f>
        <v>0</v>
      </c>
      <c r="AJ46" s="636"/>
      <c r="AK46" s="101">
        <f t="shared" si="26"/>
        <v>0</v>
      </c>
      <c r="AL46" s="172">
        <f t="shared" si="31"/>
        <v>0</v>
      </c>
      <c r="AM46" s="7"/>
      <c r="AN46" s="7"/>
      <c r="AO46" s="7"/>
      <c r="AP46" s="7"/>
      <c r="AQ46" s="7"/>
      <c r="AR46" s="7"/>
      <c r="AS46" s="7"/>
      <c r="AT46" s="7"/>
      <c r="AU46" s="7"/>
      <c r="AV46" s="7"/>
      <c r="AW46" s="7"/>
      <c r="AX46" s="7"/>
      <c r="AY46" s="7"/>
      <c r="AZ46" s="7"/>
      <c r="BA46" s="1"/>
      <c r="BB46" s="1"/>
      <c r="BC46" s="1"/>
      <c r="BD46" s="1"/>
      <c r="BE46" s="1"/>
      <c r="BF46" s="1"/>
    </row>
    <row r="47" spans="1:58" ht="15.8" customHeight="1">
      <c r="A47" s="171" t="s">
        <v>40</v>
      </c>
      <c r="B47" s="636">
        <f>SUMIFS('Receipts &amp; Mileage'!$F:$F, 'Receipts &amp; Mileage'!$E:$E, $A47, 'Receipts &amp; Mileage'!$A:$A, "&gt;=1/04/2026", 'Receipts &amp; Mileage'!$A:$A, "&lt;=30/04/2026")</f>
        <v>0</v>
      </c>
      <c r="C47" s="636"/>
      <c r="D47" s="146">
        <f t="shared" si="27"/>
        <v>0</v>
      </c>
      <c r="E47" s="636">
        <f>SUMIFS('Receipts &amp; Mileage'!$F:$F, 'Receipts &amp; Mileage'!$E:$E, $A47, 'Receipts &amp; Mileage'!$A:$A, "&gt;=1/05/2026", 'Receipts &amp; Mileage'!$A:$A, "&lt;=31/05/2026")</f>
        <v>0</v>
      </c>
      <c r="F47" s="636"/>
      <c r="G47" s="146">
        <f t="shared" si="28"/>
        <v>0</v>
      </c>
      <c r="H47" s="636">
        <f>SUMIFS('Receipts &amp; Mileage'!$F:$F, 'Receipts &amp; Mileage'!$E:$E, $A47, 'Receipts &amp; Mileage'!$A:$A, "&gt;=1/06/2026", 'Receipts &amp; Mileage'!$A:$A, "&lt;=30/06/2026")</f>
        <v>0</v>
      </c>
      <c r="I47" s="636"/>
      <c r="J47" s="101">
        <f t="shared" si="29"/>
        <v>0</v>
      </c>
      <c r="K47" s="636">
        <f>SUMIFS('Receipts &amp; Mileage'!$F:$F, 'Receipts &amp; Mileage'!$E:$E, $A47, 'Receipts &amp; Mileage'!$A:$A, "&gt;=1/07/2026", 'Receipts &amp; Mileage'!$A:$A, "&lt;=31/07/2026")</f>
        <v>0</v>
      </c>
      <c r="L47" s="636"/>
      <c r="M47" s="101">
        <f t="shared" si="30"/>
        <v>0</v>
      </c>
      <c r="N47" s="636">
        <f>SUMIFS('Receipts &amp; Mileage'!$F:$F, 'Receipts &amp; Mileage'!$E:$E, $A47, 'Receipts &amp; Mileage'!$A:$A, "&gt;=1/08/2026", 'Receipts &amp; Mileage'!$A:$A, "&lt;=31/08/2026")</f>
        <v>0</v>
      </c>
      <c r="O47" s="636"/>
      <c r="P47" s="101">
        <f t="shared" si="19"/>
        <v>0</v>
      </c>
      <c r="Q47" s="636">
        <f>SUMIFS('Receipts &amp; Mileage'!$F:$F, 'Receipts &amp; Mileage'!$E:$E, $A47, 'Receipts &amp; Mileage'!$A:$A, "&gt;=1/9/2026", 'Receipts &amp; Mileage'!$A:$A, "&lt;=30/9/2026")</f>
        <v>0</v>
      </c>
      <c r="R47" s="636"/>
      <c r="S47" s="101">
        <f t="shared" si="20"/>
        <v>0</v>
      </c>
      <c r="T47" s="636">
        <f>SUMIFS('Receipts &amp; Mileage'!$F:$F, 'Receipts &amp; Mileage'!$E:$E, $A47, 'Receipts &amp; Mileage'!$A:$A, "&gt;=1/10/2026", 'Receipts &amp; Mileage'!$A:$A, "&lt;=31/10/2026")</f>
        <v>0</v>
      </c>
      <c r="U47" s="636"/>
      <c r="V47" s="101">
        <f t="shared" si="21"/>
        <v>0</v>
      </c>
      <c r="W47" s="636">
        <f>SUMIFS('Receipts &amp; Mileage'!$F:$F, 'Receipts &amp; Mileage'!$E:$E, $A47, 'Receipts &amp; Mileage'!$A:$A, "&gt;=1/11/2026", 'Receipts &amp; Mileage'!$A:$A, "&lt;=30/11/2026")</f>
        <v>0</v>
      </c>
      <c r="X47" s="636"/>
      <c r="Y47" s="101">
        <f t="shared" si="22"/>
        <v>0</v>
      </c>
      <c r="Z47" s="636">
        <f>SUMIFS('Receipts &amp; Mileage'!$F:$F, 'Receipts &amp; Mileage'!$E:$E, $A47, 'Receipts &amp; Mileage'!$A:$A, "&gt;=1/12/2026", 'Receipts &amp; Mileage'!$A:$A, "&lt;=31/12/2026")</f>
        <v>0</v>
      </c>
      <c r="AA47" s="636"/>
      <c r="AB47" s="101">
        <f t="shared" si="23"/>
        <v>0</v>
      </c>
      <c r="AC47" s="636">
        <f>SUMIFS('Receipts &amp; Mileage'!$F:$F, 'Receipts &amp; Mileage'!$E:$E, $A47, 'Receipts &amp; Mileage'!$A:$A, "&gt;=1/1/2027", 'Receipts &amp; Mileage'!$A:$A, "&lt;=31/1/2027")</f>
        <v>0</v>
      </c>
      <c r="AD47" s="636"/>
      <c r="AE47" s="101">
        <f t="shared" si="24"/>
        <v>0</v>
      </c>
      <c r="AF47" s="636">
        <f>SUMIFS('Receipts &amp; Mileage'!$F:$F, 'Receipts &amp; Mileage'!$E:$E, $A47, 'Receipts &amp; Mileage'!$A:$A, "&gt;=1/2/2027", 'Receipts &amp; Mileage'!$A:$A, "&lt;=28/2/2027")</f>
        <v>0</v>
      </c>
      <c r="AG47" s="636"/>
      <c r="AH47" s="101">
        <f t="shared" si="25"/>
        <v>0</v>
      </c>
      <c r="AI47" s="636">
        <f>SUMIFS('Receipts &amp; Mileage'!$F:$F, 'Receipts &amp; Mileage'!$E:$E, $A47, 'Receipts &amp; Mileage'!$A:$A, "&gt;=1/3/2027", 'Receipts &amp; Mileage'!$A:$A, "&lt;=31/3/2027")</f>
        <v>0</v>
      </c>
      <c r="AJ47" s="636"/>
      <c r="AK47" s="101">
        <f t="shared" si="26"/>
        <v>0</v>
      </c>
      <c r="AL47" s="172">
        <f t="shared" si="31"/>
        <v>0</v>
      </c>
      <c r="AM47" s="7"/>
      <c r="AN47" s="7"/>
      <c r="AO47" s="7"/>
      <c r="AP47" s="7"/>
      <c r="AQ47" s="7"/>
      <c r="AR47" s="7"/>
      <c r="AS47" s="7"/>
      <c r="AT47" s="7"/>
      <c r="AU47" s="7"/>
      <c r="AV47" s="7"/>
      <c r="AW47" s="7"/>
      <c r="AX47" s="7"/>
      <c r="AY47" s="7"/>
      <c r="AZ47" s="7"/>
      <c r="BA47" s="1"/>
      <c r="BB47" s="1"/>
      <c r="BC47" s="1"/>
      <c r="BD47" s="1"/>
      <c r="BE47" s="1"/>
      <c r="BF47" s="1"/>
    </row>
    <row r="48" spans="1:58" ht="15.8" customHeight="1">
      <c r="A48" s="171" t="s">
        <v>41</v>
      </c>
      <c r="B48" s="636">
        <f>SUMIFS('Receipts &amp; Mileage'!$F:$F, 'Receipts &amp; Mileage'!$E:$E, $A48, 'Receipts &amp; Mileage'!$A:$A, "&gt;=1/04/2026", 'Receipts &amp; Mileage'!$A:$A, "&lt;=30/04/2026")</f>
        <v>0</v>
      </c>
      <c r="C48" s="636"/>
      <c r="D48" s="146">
        <f t="shared" si="27"/>
        <v>0</v>
      </c>
      <c r="E48" s="636">
        <f>SUMIFS('Receipts &amp; Mileage'!$F:$F, 'Receipts &amp; Mileage'!$E:$E, $A48, 'Receipts &amp; Mileage'!$A:$A, "&gt;=1/05/2026", 'Receipts &amp; Mileage'!$A:$A, "&lt;=31/05/2026")</f>
        <v>0</v>
      </c>
      <c r="F48" s="636"/>
      <c r="G48" s="146">
        <f t="shared" si="28"/>
        <v>0</v>
      </c>
      <c r="H48" s="636">
        <f>SUMIFS('Receipts &amp; Mileage'!$F:$F, 'Receipts &amp; Mileage'!$E:$E, $A48, 'Receipts &amp; Mileage'!$A:$A, "&gt;=1/06/2026", 'Receipts &amp; Mileage'!$A:$A, "&lt;=30/06/2026")</f>
        <v>0</v>
      </c>
      <c r="I48" s="636"/>
      <c r="J48" s="101">
        <f t="shared" si="29"/>
        <v>0</v>
      </c>
      <c r="K48" s="636">
        <f>SUMIFS('Receipts &amp; Mileage'!$F:$F, 'Receipts &amp; Mileage'!$E:$E, $A48, 'Receipts &amp; Mileage'!$A:$A, "&gt;=1/07/2026", 'Receipts &amp; Mileage'!$A:$A, "&lt;=31/07/2026")</f>
        <v>0</v>
      </c>
      <c r="L48" s="636"/>
      <c r="M48" s="101">
        <f t="shared" si="30"/>
        <v>0</v>
      </c>
      <c r="N48" s="636">
        <f>SUMIFS('Receipts &amp; Mileage'!$F:$F, 'Receipts &amp; Mileage'!$E:$E, $A48, 'Receipts &amp; Mileage'!$A:$A, "&gt;=1/08/2026", 'Receipts &amp; Mileage'!$A:$A, "&lt;=31/08/2026")</f>
        <v>0</v>
      </c>
      <c r="O48" s="636"/>
      <c r="P48" s="101">
        <f t="shared" si="19"/>
        <v>0</v>
      </c>
      <c r="Q48" s="636">
        <f>SUMIFS('Receipts &amp; Mileage'!$F:$F, 'Receipts &amp; Mileage'!$E:$E, $A48, 'Receipts &amp; Mileage'!$A:$A, "&gt;=1/9/2026", 'Receipts &amp; Mileage'!$A:$A, "&lt;=30/9/2026")</f>
        <v>0</v>
      </c>
      <c r="R48" s="636"/>
      <c r="S48" s="101">
        <f t="shared" si="20"/>
        <v>0</v>
      </c>
      <c r="T48" s="636">
        <f>SUMIFS('Receipts &amp; Mileage'!$F:$F, 'Receipts &amp; Mileage'!$E:$E, $A48, 'Receipts &amp; Mileage'!$A:$A, "&gt;=1/10/2026", 'Receipts &amp; Mileage'!$A:$A, "&lt;=31/10/2026")</f>
        <v>0</v>
      </c>
      <c r="U48" s="636"/>
      <c r="V48" s="101">
        <f t="shared" si="21"/>
        <v>0</v>
      </c>
      <c r="W48" s="636">
        <f>SUMIFS('Receipts &amp; Mileage'!$F:$F, 'Receipts &amp; Mileage'!$E:$E, $A48, 'Receipts &amp; Mileage'!$A:$A, "&gt;=1/11/2026", 'Receipts &amp; Mileage'!$A:$A, "&lt;=30/11/2026")</f>
        <v>0</v>
      </c>
      <c r="X48" s="636"/>
      <c r="Y48" s="101">
        <f t="shared" si="22"/>
        <v>0</v>
      </c>
      <c r="Z48" s="636">
        <f>SUMIFS('Receipts &amp; Mileage'!$F:$F, 'Receipts &amp; Mileage'!$E:$E, $A48, 'Receipts &amp; Mileage'!$A:$A, "&gt;=1/12/2026", 'Receipts &amp; Mileage'!$A:$A, "&lt;=31/12/2026")</f>
        <v>0</v>
      </c>
      <c r="AA48" s="636"/>
      <c r="AB48" s="101">
        <f t="shared" si="23"/>
        <v>0</v>
      </c>
      <c r="AC48" s="636">
        <f>SUMIFS('Receipts &amp; Mileage'!$F:$F, 'Receipts &amp; Mileage'!$E:$E, $A48, 'Receipts &amp; Mileage'!$A:$A, "&gt;=1/1/2027", 'Receipts &amp; Mileage'!$A:$A, "&lt;=31/1/2027")</f>
        <v>0</v>
      </c>
      <c r="AD48" s="636"/>
      <c r="AE48" s="101">
        <f t="shared" si="24"/>
        <v>0</v>
      </c>
      <c r="AF48" s="636">
        <f>SUMIFS('Receipts &amp; Mileage'!$F:$F, 'Receipts &amp; Mileage'!$E:$E, $A48, 'Receipts &amp; Mileage'!$A:$A, "&gt;=1/2/2027", 'Receipts &amp; Mileage'!$A:$A, "&lt;=28/2/2027")</f>
        <v>0</v>
      </c>
      <c r="AG48" s="636"/>
      <c r="AH48" s="101">
        <f t="shared" si="25"/>
        <v>0</v>
      </c>
      <c r="AI48" s="636">
        <f>SUMIFS('Receipts &amp; Mileage'!$F:$F, 'Receipts &amp; Mileage'!$E:$E, $A48, 'Receipts &amp; Mileage'!$A:$A, "&gt;=1/3/2027", 'Receipts &amp; Mileage'!$A:$A, "&lt;=31/3/2027")</f>
        <v>0</v>
      </c>
      <c r="AJ48" s="636"/>
      <c r="AK48" s="101">
        <f t="shared" si="26"/>
        <v>0</v>
      </c>
      <c r="AL48" s="172">
        <f t="shared" si="31"/>
        <v>0</v>
      </c>
      <c r="AM48" s="7"/>
      <c r="AN48" s="7"/>
      <c r="AO48" s="7"/>
      <c r="AP48" s="7"/>
      <c r="AQ48" s="7"/>
      <c r="AR48" s="7"/>
      <c r="AS48" s="7"/>
      <c r="AT48" s="7"/>
      <c r="AU48" s="7"/>
      <c r="AV48" s="7"/>
      <c r="AW48" s="7"/>
      <c r="AX48" s="7"/>
      <c r="AY48" s="7"/>
      <c r="AZ48" s="7"/>
      <c r="BA48" s="1"/>
      <c r="BB48" s="1"/>
      <c r="BC48" s="1"/>
      <c r="BD48" s="1"/>
      <c r="BE48" s="1"/>
      <c r="BF48" s="1"/>
    </row>
    <row r="49" spans="1:58" ht="15.8" customHeight="1">
      <c r="A49" s="171" t="s">
        <v>42</v>
      </c>
      <c r="B49" s="636">
        <f>SUMIFS('Receipts &amp; Mileage'!$F:$F, 'Receipts &amp; Mileage'!$E:$E, $A49, 'Receipts &amp; Mileage'!$A:$A, "&gt;=1/04/2026", 'Receipts &amp; Mileage'!$A:$A, "&lt;=30/04/2026")</f>
        <v>0</v>
      </c>
      <c r="C49" s="636"/>
      <c r="D49" s="146">
        <f t="shared" si="27"/>
        <v>0</v>
      </c>
      <c r="E49" s="636">
        <f>SUMIFS('Receipts &amp; Mileage'!$F:$F, 'Receipts &amp; Mileage'!$E:$E, $A49, 'Receipts &amp; Mileage'!$A:$A, "&gt;=1/05/2026", 'Receipts &amp; Mileage'!$A:$A, "&lt;=31/05/2026")</f>
        <v>0</v>
      </c>
      <c r="F49" s="636"/>
      <c r="G49" s="146">
        <f t="shared" si="28"/>
        <v>0</v>
      </c>
      <c r="H49" s="636">
        <f>SUMIFS('Receipts &amp; Mileage'!$F:$F, 'Receipts &amp; Mileage'!$E:$E, $A49, 'Receipts &amp; Mileage'!$A:$A, "&gt;=1/06/2026", 'Receipts &amp; Mileage'!$A:$A, "&lt;=30/06/2026")</f>
        <v>0</v>
      </c>
      <c r="I49" s="636"/>
      <c r="J49" s="101">
        <f t="shared" si="29"/>
        <v>0</v>
      </c>
      <c r="K49" s="636">
        <f>SUMIFS('Receipts &amp; Mileage'!$F:$F, 'Receipts &amp; Mileage'!$E:$E, $A49, 'Receipts &amp; Mileage'!$A:$A, "&gt;=1/07/2026", 'Receipts &amp; Mileage'!$A:$A, "&lt;=31/07/2026")</f>
        <v>0</v>
      </c>
      <c r="L49" s="636"/>
      <c r="M49" s="101">
        <f t="shared" si="30"/>
        <v>0</v>
      </c>
      <c r="N49" s="636">
        <f>SUMIFS('Receipts &amp; Mileage'!$F:$F, 'Receipts &amp; Mileage'!$E:$E, $A49, 'Receipts &amp; Mileage'!$A:$A, "&gt;=1/08/2026", 'Receipts &amp; Mileage'!$A:$A, "&lt;=31/08/2026")</f>
        <v>0</v>
      </c>
      <c r="O49" s="636"/>
      <c r="P49" s="101">
        <f t="shared" si="19"/>
        <v>0</v>
      </c>
      <c r="Q49" s="636">
        <f>SUMIFS('Receipts &amp; Mileage'!$F:$F, 'Receipts &amp; Mileage'!$E:$E, $A49, 'Receipts &amp; Mileage'!$A:$A, "&gt;=1/9/2026", 'Receipts &amp; Mileage'!$A:$A, "&lt;=30/9/2026")</f>
        <v>0</v>
      </c>
      <c r="R49" s="636"/>
      <c r="S49" s="101">
        <f t="shared" si="20"/>
        <v>0</v>
      </c>
      <c r="T49" s="636">
        <f>SUMIFS('Receipts &amp; Mileage'!$F:$F, 'Receipts &amp; Mileage'!$E:$E, $A49, 'Receipts &amp; Mileage'!$A:$A, "&gt;=1/10/2026", 'Receipts &amp; Mileage'!$A:$A, "&lt;=31/10/2026")</f>
        <v>0</v>
      </c>
      <c r="U49" s="636"/>
      <c r="V49" s="101">
        <f t="shared" si="21"/>
        <v>0</v>
      </c>
      <c r="W49" s="636">
        <f>SUMIFS('Receipts &amp; Mileage'!$F:$F, 'Receipts &amp; Mileage'!$E:$E, $A49, 'Receipts &amp; Mileage'!$A:$A, "&gt;=1/11/2026", 'Receipts &amp; Mileage'!$A:$A, "&lt;=30/11/2026")</f>
        <v>0</v>
      </c>
      <c r="X49" s="636"/>
      <c r="Y49" s="101">
        <f t="shared" si="22"/>
        <v>0</v>
      </c>
      <c r="Z49" s="636">
        <f>SUMIFS('Receipts &amp; Mileage'!$F:$F, 'Receipts &amp; Mileage'!$E:$E, $A49, 'Receipts &amp; Mileage'!$A:$A, "&gt;=1/12/2026", 'Receipts &amp; Mileage'!$A:$A, "&lt;=31/12/2026")</f>
        <v>0</v>
      </c>
      <c r="AA49" s="636"/>
      <c r="AB49" s="101">
        <f t="shared" si="23"/>
        <v>0</v>
      </c>
      <c r="AC49" s="636">
        <f>SUMIFS('Receipts &amp; Mileage'!$F:$F, 'Receipts &amp; Mileage'!$E:$E, $A49, 'Receipts &amp; Mileage'!$A:$A, "&gt;=1/1/2027", 'Receipts &amp; Mileage'!$A:$A, "&lt;=31/1/2027")</f>
        <v>0</v>
      </c>
      <c r="AD49" s="636"/>
      <c r="AE49" s="101">
        <f t="shared" si="24"/>
        <v>0</v>
      </c>
      <c r="AF49" s="636">
        <f>SUMIFS('Receipts &amp; Mileage'!$F:$F, 'Receipts &amp; Mileage'!$E:$E, $A49, 'Receipts &amp; Mileage'!$A:$A, "&gt;=1/2/2027", 'Receipts &amp; Mileage'!$A:$A, "&lt;=28/2/2027")</f>
        <v>0</v>
      </c>
      <c r="AG49" s="636"/>
      <c r="AH49" s="101">
        <f t="shared" si="25"/>
        <v>0</v>
      </c>
      <c r="AI49" s="636">
        <f>SUMIFS('Receipts &amp; Mileage'!$F:$F, 'Receipts &amp; Mileage'!$E:$E, $A49, 'Receipts &amp; Mileage'!$A:$A, "&gt;=1/3/2027", 'Receipts &amp; Mileage'!$A:$A, "&lt;=31/3/2027")</f>
        <v>0</v>
      </c>
      <c r="AJ49" s="636"/>
      <c r="AK49" s="101">
        <f t="shared" si="26"/>
        <v>0</v>
      </c>
      <c r="AL49" s="172">
        <f t="shared" si="31"/>
        <v>0</v>
      </c>
      <c r="AM49" s="7"/>
      <c r="AN49" s="7"/>
      <c r="AO49" s="7"/>
      <c r="AP49" s="7"/>
      <c r="AQ49" s="7"/>
      <c r="AR49" s="7"/>
      <c r="AS49" s="7"/>
      <c r="AT49" s="7"/>
      <c r="AU49" s="7"/>
      <c r="AV49" s="7"/>
      <c r="AW49" s="7"/>
      <c r="AX49" s="7"/>
      <c r="AY49" s="7"/>
      <c r="AZ49" s="7"/>
      <c r="BA49" s="1"/>
      <c r="BB49" s="1"/>
      <c r="BC49" s="1"/>
      <c r="BD49" s="1"/>
      <c r="BE49" s="1"/>
      <c r="BF49" s="1"/>
    </row>
    <row r="50" spans="1:58" ht="15.8" customHeight="1">
      <c r="A50" s="171" t="s">
        <v>43</v>
      </c>
      <c r="B50" s="636">
        <f>SUMIFS('Receipts &amp; Mileage'!$F:$F, 'Receipts &amp; Mileage'!$E:$E, $A50, 'Receipts &amp; Mileage'!$A:$A, "&gt;=1/04/2026", 'Receipts &amp; Mileage'!$A:$A, "&lt;=30/04/2026")</f>
        <v>0</v>
      </c>
      <c r="C50" s="636"/>
      <c r="D50" s="146">
        <f t="shared" si="27"/>
        <v>0</v>
      </c>
      <c r="E50" s="636">
        <f>SUMIFS('Receipts &amp; Mileage'!$F:$F, 'Receipts &amp; Mileage'!$E:$E, $A50, 'Receipts &amp; Mileage'!$A:$A, "&gt;=1/05/2026", 'Receipts &amp; Mileage'!$A:$A, "&lt;=31/05/2026")</f>
        <v>0</v>
      </c>
      <c r="F50" s="636"/>
      <c r="G50" s="146">
        <f t="shared" si="28"/>
        <v>0</v>
      </c>
      <c r="H50" s="636">
        <f>SUMIFS('Receipts &amp; Mileage'!$F:$F, 'Receipts &amp; Mileage'!$E:$E, $A50, 'Receipts &amp; Mileage'!$A:$A, "&gt;=1/06/2026", 'Receipts &amp; Mileage'!$A:$A, "&lt;=30/06/2026")</f>
        <v>0</v>
      </c>
      <c r="I50" s="636"/>
      <c r="J50" s="101">
        <f t="shared" si="29"/>
        <v>0</v>
      </c>
      <c r="K50" s="636">
        <f>SUMIFS('Receipts &amp; Mileage'!$F:$F, 'Receipts &amp; Mileage'!$E:$E, $A50, 'Receipts &amp; Mileage'!$A:$A, "&gt;=1/07/2026", 'Receipts &amp; Mileage'!$A:$A, "&lt;=31/07/2026")</f>
        <v>0</v>
      </c>
      <c r="L50" s="636"/>
      <c r="M50" s="101">
        <f t="shared" si="30"/>
        <v>0</v>
      </c>
      <c r="N50" s="636">
        <f>SUMIFS('Receipts &amp; Mileage'!$F:$F, 'Receipts &amp; Mileage'!$E:$E, $A50, 'Receipts &amp; Mileage'!$A:$A, "&gt;=1/08/2026", 'Receipts &amp; Mileage'!$A:$A, "&lt;=31/08/2026")</f>
        <v>0</v>
      </c>
      <c r="O50" s="636"/>
      <c r="P50" s="101">
        <f t="shared" si="19"/>
        <v>0</v>
      </c>
      <c r="Q50" s="636">
        <f>SUMIFS('Receipts &amp; Mileage'!$F:$F, 'Receipts &amp; Mileage'!$E:$E, $A50, 'Receipts &amp; Mileage'!$A:$A, "&gt;=1/9/2026", 'Receipts &amp; Mileage'!$A:$A, "&lt;=30/9/2026")</f>
        <v>0</v>
      </c>
      <c r="R50" s="636"/>
      <c r="S50" s="101">
        <f t="shared" si="20"/>
        <v>0</v>
      </c>
      <c r="T50" s="636">
        <f>SUMIFS('Receipts &amp; Mileage'!$F:$F, 'Receipts &amp; Mileage'!$E:$E, $A50, 'Receipts &amp; Mileage'!$A:$A, "&gt;=1/10/2026", 'Receipts &amp; Mileage'!$A:$A, "&lt;=31/10/2026")</f>
        <v>0</v>
      </c>
      <c r="U50" s="636"/>
      <c r="V50" s="101">
        <f t="shared" si="21"/>
        <v>0</v>
      </c>
      <c r="W50" s="636">
        <f>SUMIFS('Receipts &amp; Mileage'!$F:$F, 'Receipts &amp; Mileage'!$E:$E, $A50, 'Receipts &amp; Mileage'!$A:$A, "&gt;=1/11/2026", 'Receipts &amp; Mileage'!$A:$A, "&lt;=30/11/2026")</f>
        <v>0</v>
      </c>
      <c r="X50" s="636"/>
      <c r="Y50" s="101">
        <f t="shared" si="22"/>
        <v>0</v>
      </c>
      <c r="Z50" s="636">
        <f>SUMIFS('Receipts &amp; Mileage'!$F:$F, 'Receipts &amp; Mileage'!$E:$E, $A50, 'Receipts &amp; Mileage'!$A:$A, "&gt;=1/12/2026", 'Receipts &amp; Mileage'!$A:$A, "&lt;=31/12/2026")</f>
        <v>0</v>
      </c>
      <c r="AA50" s="636"/>
      <c r="AB50" s="101">
        <f t="shared" si="23"/>
        <v>0</v>
      </c>
      <c r="AC50" s="636">
        <f>SUMIFS('Receipts &amp; Mileage'!$F:$F, 'Receipts &amp; Mileage'!$E:$E, $A50, 'Receipts &amp; Mileage'!$A:$A, "&gt;=1/1/2027", 'Receipts &amp; Mileage'!$A:$A, "&lt;=31/1/2027")</f>
        <v>0</v>
      </c>
      <c r="AD50" s="636"/>
      <c r="AE50" s="101">
        <f t="shared" si="24"/>
        <v>0</v>
      </c>
      <c r="AF50" s="636">
        <f>SUMIFS('Receipts &amp; Mileage'!$F:$F, 'Receipts &amp; Mileage'!$E:$E, $A50, 'Receipts &amp; Mileage'!$A:$A, "&gt;=1/2/2027", 'Receipts &amp; Mileage'!$A:$A, "&lt;=28/2/2027")</f>
        <v>0</v>
      </c>
      <c r="AG50" s="636"/>
      <c r="AH50" s="101">
        <f t="shared" si="25"/>
        <v>0</v>
      </c>
      <c r="AI50" s="636">
        <f>SUMIFS('Receipts &amp; Mileage'!$F:$F, 'Receipts &amp; Mileage'!$E:$E, $A50, 'Receipts &amp; Mileage'!$A:$A, "&gt;=1/3/2027", 'Receipts &amp; Mileage'!$A:$A, "&lt;=31/3/2027")</f>
        <v>0</v>
      </c>
      <c r="AJ50" s="636"/>
      <c r="AK50" s="101">
        <f t="shared" si="26"/>
        <v>0</v>
      </c>
      <c r="AL50" s="172">
        <f t="shared" si="31"/>
        <v>0</v>
      </c>
      <c r="AM50" s="7"/>
      <c r="AN50" s="7"/>
      <c r="AO50" s="7"/>
      <c r="AP50" s="7"/>
      <c r="AQ50" s="7"/>
      <c r="AR50" s="7"/>
      <c r="AS50" s="7"/>
      <c r="AT50" s="7"/>
      <c r="AU50" s="7"/>
      <c r="AV50" s="7"/>
      <c r="AW50" s="7"/>
      <c r="AX50" s="7"/>
      <c r="AY50" s="7"/>
      <c r="AZ50" s="7"/>
      <c r="BA50" s="1"/>
      <c r="BB50" s="1"/>
      <c r="BC50" s="1"/>
      <c r="BD50" s="1"/>
      <c r="BE50" s="1"/>
      <c r="BF50" s="1"/>
    </row>
    <row r="51" spans="1:58" ht="15.8" customHeight="1">
      <c r="A51" s="171" t="s">
        <v>44</v>
      </c>
      <c r="B51" s="636">
        <f>SUMIFS('Receipts &amp; Mileage'!$F:$F, 'Receipts &amp; Mileage'!$E:$E, $A51, 'Receipts &amp; Mileage'!$A:$A, "&gt;=1/04/2026", 'Receipts &amp; Mileage'!$A:$A, "&lt;=30/04/2026")</f>
        <v>0</v>
      </c>
      <c r="C51" s="636"/>
      <c r="D51" s="146">
        <f t="shared" si="27"/>
        <v>0</v>
      </c>
      <c r="E51" s="636">
        <f>SUMIFS('Receipts &amp; Mileage'!$F:$F, 'Receipts &amp; Mileage'!$E:$E, $A51, 'Receipts &amp; Mileage'!$A:$A, "&gt;=1/05/2026", 'Receipts &amp; Mileage'!$A:$A, "&lt;=31/05/2026")</f>
        <v>0</v>
      </c>
      <c r="F51" s="636"/>
      <c r="G51" s="146">
        <f t="shared" si="28"/>
        <v>0</v>
      </c>
      <c r="H51" s="636">
        <f>SUMIFS('Receipts &amp; Mileage'!$F:$F, 'Receipts &amp; Mileage'!$E:$E, $A51, 'Receipts &amp; Mileage'!$A:$A, "&gt;=1/06/2026", 'Receipts &amp; Mileage'!$A:$A, "&lt;=30/06/2026")</f>
        <v>0</v>
      </c>
      <c r="I51" s="636"/>
      <c r="J51" s="101">
        <f t="shared" si="29"/>
        <v>0</v>
      </c>
      <c r="K51" s="636">
        <f>SUMIFS('Receipts &amp; Mileage'!$F:$F, 'Receipts &amp; Mileage'!$E:$E, $A51, 'Receipts &amp; Mileage'!$A:$A, "&gt;=1/07/2026", 'Receipts &amp; Mileage'!$A:$A, "&lt;=31/07/2026")</f>
        <v>0</v>
      </c>
      <c r="L51" s="636"/>
      <c r="M51" s="101">
        <f t="shared" si="30"/>
        <v>0</v>
      </c>
      <c r="N51" s="636">
        <f>SUMIFS('Receipts &amp; Mileage'!$F:$F, 'Receipts &amp; Mileage'!$E:$E, $A51, 'Receipts &amp; Mileage'!$A:$A, "&gt;=1/08/2026", 'Receipts &amp; Mileage'!$A:$A, "&lt;=31/08/2026")</f>
        <v>0</v>
      </c>
      <c r="O51" s="636"/>
      <c r="P51" s="101">
        <f t="shared" si="19"/>
        <v>0</v>
      </c>
      <c r="Q51" s="636">
        <f>SUMIFS('Receipts &amp; Mileage'!$F:$F, 'Receipts &amp; Mileage'!$E:$E, $A51, 'Receipts &amp; Mileage'!$A:$A, "&gt;=1/9/2026", 'Receipts &amp; Mileage'!$A:$A, "&lt;=30/9/2026")</f>
        <v>0</v>
      </c>
      <c r="R51" s="636"/>
      <c r="S51" s="101">
        <f t="shared" si="20"/>
        <v>0</v>
      </c>
      <c r="T51" s="636">
        <f>SUMIFS('Receipts &amp; Mileage'!$F:$F, 'Receipts &amp; Mileage'!$E:$E, $A51, 'Receipts &amp; Mileage'!$A:$A, "&gt;=1/10/2026", 'Receipts &amp; Mileage'!$A:$A, "&lt;=31/10/2026")</f>
        <v>0</v>
      </c>
      <c r="U51" s="636"/>
      <c r="V51" s="101">
        <f t="shared" si="21"/>
        <v>0</v>
      </c>
      <c r="W51" s="636">
        <f>SUMIFS('Receipts &amp; Mileage'!$F:$F, 'Receipts &amp; Mileage'!$E:$E, $A51, 'Receipts &amp; Mileage'!$A:$A, "&gt;=1/11/2026", 'Receipts &amp; Mileage'!$A:$A, "&lt;=30/11/2026")</f>
        <v>0</v>
      </c>
      <c r="X51" s="636"/>
      <c r="Y51" s="101">
        <f t="shared" si="22"/>
        <v>0</v>
      </c>
      <c r="Z51" s="636">
        <f>SUMIFS('Receipts &amp; Mileage'!$F:$F, 'Receipts &amp; Mileage'!$E:$E, $A51, 'Receipts &amp; Mileage'!$A:$A, "&gt;=1/12/2026", 'Receipts &amp; Mileage'!$A:$A, "&lt;=31/12/2026")</f>
        <v>0</v>
      </c>
      <c r="AA51" s="636"/>
      <c r="AB51" s="101">
        <f t="shared" si="23"/>
        <v>0</v>
      </c>
      <c r="AC51" s="636">
        <f>SUMIFS('Receipts &amp; Mileage'!$F:$F, 'Receipts &amp; Mileage'!$E:$E, $A51, 'Receipts &amp; Mileage'!$A:$A, "&gt;=1/1/2027", 'Receipts &amp; Mileage'!$A:$A, "&lt;=31/1/2027")</f>
        <v>0</v>
      </c>
      <c r="AD51" s="636"/>
      <c r="AE51" s="101">
        <f t="shared" si="24"/>
        <v>0</v>
      </c>
      <c r="AF51" s="636">
        <f>SUMIFS('Receipts &amp; Mileage'!$F:$F, 'Receipts &amp; Mileage'!$E:$E, $A51, 'Receipts &amp; Mileage'!$A:$A, "&gt;=1/2/2027", 'Receipts &amp; Mileage'!$A:$A, "&lt;=28/2/2027")</f>
        <v>0</v>
      </c>
      <c r="AG51" s="636"/>
      <c r="AH51" s="101">
        <f t="shared" si="25"/>
        <v>0</v>
      </c>
      <c r="AI51" s="636">
        <f>SUMIFS('Receipts &amp; Mileage'!$F:$F, 'Receipts &amp; Mileage'!$E:$E, $A51, 'Receipts &amp; Mileage'!$A:$A, "&gt;=1/3/2027", 'Receipts &amp; Mileage'!$A:$A, "&lt;=31/3/2027")</f>
        <v>0</v>
      </c>
      <c r="AJ51" s="636"/>
      <c r="AK51" s="101">
        <f t="shared" si="26"/>
        <v>0</v>
      </c>
      <c r="AL51" s="172">
        <f t="shared" si="31"/>
        <v>0</v>
      </c>
      <c r="AM51" s="7"/>
      <c r="AN51" s="7"/>
      <c r="AO51" s="7"/>
      <c r="AP51" s="7"/>
      <c r="AQ51" s="7"/>
      <c r="AR51" s="7"/>
      <c r="AS51" s="7"/>
      <c r="AT51" s="7"/>
      <c r="AU51" s="7"/>
      <c r="AV51" s="7"/>
      <c r="AW51" s="7"/>
      <c r="AX51" s="7"/>
      <c r="AY51" s="7"/>
      <c r="AZ51" s="7"/>
      <c r="BA51" s="1"/>
      <c r="BB51" s="1"/>
      <c r="BC51" s="1"/>
      <c r="BD51" s="1"/>
      <c r="BE51" s="1"/>
      <c r="BF51" s="1"/>
    </row>
    <row r="52" spans="1:58" ht="15.8" customHeight="1">
      <c r="A52" s="171" t="s">
        <v>45</v>
      </c>
      <c r="B52" s="636">
        <f>SUMIFS('Receipts &amp; Mileage'!$F:$F, 'Receipts &amp; Mileage'!$E:$E, $A52, 'Receipts &amp; Mileage'!$A:$A, "&gt;=1/04/2026", 'Receipts &amp; Mileage'!$A:$A, "&lt;=30/04/2026")</f>
        <v>0</v>
      </c>
      <c r="C52" s="636"/>
      <c r="D52" s="146">
        <f t="shared" si="27"/>
        <v>0</v>
      </c>
      <c r="E52" s="636">
        <f>SUMIFS('Receipts &amp; Mileage'!$F:$F, 'Receipts &amp; Mileage'!$E:$E, $A52, 'Receipts &amp; Mileage'!$A:$A, "&gt;=1/05/2026", 'Receipts &amp; Mileage'!$A:$A, "&lt;=31/05/2026")</f>
        <v>0</v>
      </c>
      <c r="F52" s="636"/>
      <c r="G52" s="146">
        <f t="shared" si="28"/>
        <v>0</v>
      </c>
      <c r="H52" s="636">
        <f>SUMIFS('Receipts &amp; Mileage'!$F:$F, 'Receipts &amp; Mileage'!$E:$E, $A52, 'Receipts &amp; Mileage'!$A:$A, "&gt;=1/06/2026", 'Receipts &amp; Mileage'!$A:$A, "&lt;=30/06/2026")</f>
        <v>0</v>
      </c>
      <c r="I52" s="636"/>
      <c r="J52" s="101">
        <f t="shared" si="29"/>
        <v>0</v>
      </c>
      <c r="K52" s="636">
        <f>SUMIFS('Receipts &amp; Mileage'!$F:$F, 'Receipts &amp; Mileage'!$E:$E, $A52, 'Receipts &amp; Mileage'!$A:$A, "&gt;=1/07/2026", 'Receipts &amp; Mileage'!$A:$A, "&lt;=31/07/2026")</f>
        <v>0</v>
      </c>
      <c r="L52" s="636"/>
      <c r="M52" s="101">
        <f t="shared" si="30"/>
        <v>0</v>
      </c>
      <c r="N52" s="636">
        <f>SUMIFS('Receipts &amp; Mileage'!$F:$F, 'Receipts &amp; Mileage'!$E:$E, $A52, 'Receipts &amp; Mileage'!$A:$A, "&gt;=1/08/2026", 'Receipts &amp; Mileage'!$A:$A, "&lt;=31/08/2026")</f>
        <v>0</v>
      </c>
      <c r="O52" s="636"/>
      <c r="P52" s="101">
        <f t="shared" si="19"/>
        <v>0</v>
      </c>
      <c r="Q52" s="636">
        <f>SUMIFS('Receipts &amp; Mileage'!$F:$F, 'Receipts &amp; Mileage'!$E:$E, $A52, 'Receipts &amp; Mileage'!$A:$A, "&gt;=1/9/2026", 'Receipts &amp; Mileage'!$A:$A, "&lt;=30/9/2026")</f>
        <v>0</v>
      </c>
      <c r="R52" s="636"/>
      <c r="S52" s="101">
        <f t="shared" si="20"/>
        <v>0</v>
      </c>
      <c r="T52" s="636">
        <f>SUMIFS('Receipts &amp; Mileage'!$F:$F, 'Receipts &amp; Mileage'!$E:$E, $A52, 'Receipts &amp; Mileage'!$A:$A, "&gt;=1/10/2026", 'Receipts &amp; Mileage'!$A:$A, "&lt;=31/10/2026")</f>
        <v>0</v>
      </c>
      <c r="U52" s="636"/>
      <c r="V52" s="101">
        <f t="shared" si="21"/>
        <v>0</v>
      </c>
      <c r="W52" s="636">
        <f>SUMIFS('Receipts &amp; Mileage'!$F:$F, 'Receipts &amp; Mileage'!$E:$E, $A52, 'Receipts &amp; Mileage'!$A:$A, "&gt;=1/11/2026", 'Receipts &amp; Mileage'!$A:$A, "&lt;=30/11/2026")</f>
        <v>0</v>
      </c>
      <c r="X52" s="636"/>
      <c r="Y52" s="101">
        <f t="shared" si="22"/>
        <v>0</v>
      </c>
      <c r="Z52" s="636">
        <f>SUMIFS('Receipts &amp; Mileage'!$F:$F, 'Receipts &amp; Mileage'!$E:$E, $A52, 'Receipts &amp; Mileage'!$A:$A, "&gt;=1/12/2026", 'Receipts &amp; Mileage'!$A:$A, "&lt;=31/12/2026")</f>
        <v>0</v>
      </c>
      <c r="AA52" s="636"/>
      <c r="AB52" s="101">
        <f t="shared" si="23"/>
        <v>0</v>
      </c>
      <c r="AC52" s="636">
        <f>SUMIFS('Receipts &amp; Mileage'!$F:$F, 'Receipts &amp; Mileage'!$E:$E, $A52, 'Receipts &amp; Mileage'!$A:$A, "&gt;=1/1/2027", 'Receipts &amp; Mileage'!$A:$A, "&lt;=31/1/2027")</f>
        <v>0</v>
      </c>
      <c r="AD52" s="636"/>
      <c r="AE52" s="101">
        <f t="shared" si="24"/>
        <v>0</v>
      </c>
      <c r="AF52" s="636">
        <f>SUMIFS('Receipts &amp; Mileage'!$F:$F, 'Receipts &amp; Mileage'!$E:$E, $A52, 'Receipts &amp; Mileage'!$A:$A, "&gt;=1/2/2027", 'Receipts &amp; Mileage'!$A:$A, "&lt;=28/2/2027")</f>
        <v>0</v>
      </c>
      <c r="AG52" s="636"/>
      <c r="AH52" s="101">
        <f t="shared" si="25"/>
        <v>0</v>
      </c>
      <c r="AI52" s="636">
        <f>SUMIFS('Receipts &amp; Mileage'!$F:$F, 'Receipts &amp; Mileage'!$E:$E, $A52, 'Receipts &amp; Mileage'!$A:$A, "&gt;=1/3/2027", 'Receipts &amp; Mileage'!$A:$A, "&lt;=31/3/2027")</f>
        <v>0</v>
      </c>
      <c r="AJ52" s="636"/>
      <c r="AK52" s="101">
        <f t="shared" si="26"/>
        <v>0</v>
      </c>
      <c r="AL52" s="172">
        <f t="shared" si="31"/>
        <v>0</v>
      </c>
      <c r="AM52" s="7"/>
      <c r="AN52" s="7"/>
      <c r="AO52" s="7"/>
      <c r="AP52" s="7"/>
      <c r="AQ52" s="7"/>
      <c r="AR52" s="7"/>
      <c r="AS52" s="7"/>
      <c r="AT52" s="7"/>
      <c r="AU52" s="7"/>
      <c r="AV52" s="7"/>
      <c r="AW52" s="7"/>
      <c r="AX52" s="7"/>
      <c r="AY52" s="7"/>
      <c r="AZ52" s="7"/>
      <c r="BA52" s="1"/>
      <c r="BB52" s="1"/>
      <c r="BC52" s="1"/>
      <c r="BD52" s="1"/>
      <c r="BE52" s="1"/>
      <c r="BF52" s="1"/>
    </row>
    <row r="53" spans="1:58" ht="15.8" customHeight="1">
      <c r="A53" s="171" t="s">
        <v>46</v>
      </c>
      <c r="B53" s="636">
        <f>SUMIFS('Receipts &amp; Mileage'!$F:$F, 'Receipts &amp; Mileage'!$E:$E, $A53, 'Receipts &amp; Mileage'!$A:$A, "&gt;=1/04/2026", 'Receipts &amp; Mileage'!$A:$A, "&lt;=30/04/2026")</f>
        <v>0</v>
      </c>
      <c r="C53" s="636"/>
      <c r="D53" s="146">
        <f t="shared" si="27"/>
        <v>0</v>
      </c>
      <c r="E53" s="636">
        <f>SUMIFS('Receipts &amp; Mileage'!$F:$F, 'Receipts &amp; Mileage'!$E:$E, $A53, 'Receipts &amp; Mileage'!$A:$A, "&gt;=1/05/2026", 'Receipts &amp; Mileage'!$A:$A, "&lt;=31/05/2026")</f>
        <v>0</v>
      </c>
      <c r="F53" s="636"/>
      <c r="G53" s="146">
        <f t="shared" si="28"/>
        <v>0</v>
      </c>
      <c r="H53" s="636">
        <f>SUMIFS('Receipts &amp; Mileage'!$F:$F, 'Receipts &amp; Mileage'!$E:$E, $A53, 'Receipts &amp; Mileage'!$A:$A, "&gt;=1/06/2026", 'Receipts &amp; Mileage'!$A:$A, "&lt;=30/06/2026")</f>
        <v>0</v>
      </c>
      <c r="I53" s="636"/>
      <c r="J53" s="101">
        <f t="shared" si="29"/>
        <v>0</v>
      </c>
      <c r="K53" s="636">
        <f>SUMIFS('Receipts &amp; Mileage'!$F:$F, 'Receipts &amp; Mileage'!$E:$E, $A53, 'Receipts &amp; Mileage'!$A:$A, "&gt;=1/07/2026", 'Receipts &amp; Mileage'!$A:$A, "&lt;=31/07/2026")</f>
        <v>0</v>
      </c>
      <c r="L53" s="636"/>
      <c r="M53" s="101">
        <f t="shared" si="30"/>
        <v>0</v>
      </c>
      <c r="N53" s="636">
        <f>SUMIFS('Receipts &amp; Mileage'!$F:$F, 'Receipts &amp; Mileage'!$E:$E, $A53, 'Receipts &amp; Mileage'!$A:$A, "&gt;=1/08/2026", 'Receipts &amp; Mileage'!$A:$A, "&lt;=31/08/2026")</f>
        <v>0</v>
      </c>
      <c r="O53" s="636"/>
      <c r="P53" s="101">
        <f t="shared" si="19"/>
        <v>0</v>
      </c>
      <c r="Q53" s="636">
        <f>SUMIFS('Receipts &amp; Mileage'!$F:$F, 'Receipts &amp; Mileage'!$E:$E, $A53, 'Receipts &amp; Mileage'!$A:$A, "&gt;=1/9/2026", 'Receipts &amp; Mileage'!$A:$A, "&lt;=30/9/2026")</f>
        <v>0</v>
      </c>
      <c r="R53" s="636"/>
      <c r="S53" s="101">
        <f t="shared" si="20"/>
        <v>0</v>
      </c>
      <c r="T53" s="636">
        <f>SUMIFS('Receipts &amp; Mileage'!$F:$F, 'Receipts &amp; Mileage'!$E:$E, $A53, 'Receipts &amp; Mileage'!$A:$A, "&gt;=1/10/2026", 'Receipts &amp; Mileage'!$A:$A, "&lt;=31/10/2026")</f>
        <v>0</v>
      </c>
      <c r="U53" s="636"/>
      <c r="V53" s="101">
        <f t="shared" si="21"/>
        <v>0</v>
      </c>
      <c r="W53" s="636">
        <f>SUMIFS('Receipts &amp; Mileage'!$F:$F, 'Receipts &amp; Mileage'!$E:$E, $A53, 'Receipts &amp; Mileage'!$A:$A, "&gt;=1/11/2026", 'Receipts &amp; Mileage'!$A:$A, "&lt;=30/11/2026")</f>
        <v>0</v>
      </c>
      <c r="X53" s="636"/>
      <c r="Y53" s="101">
        <f t="shared" si="22"/>
        <v>0</v>
      </c>
      <c r="Z53" s="636">
        <f>SUMIFS('Receipts &amp; Mileage'!$F:$F, 'Receipts &amp; Mileage'!$E:$E, $A53, 'Receipts &amp; Mileage'!$A:$A, "&gt;=1/12/2026", 'Receipts &amp; Mileage'!$A:$A, "&lt;=31/12/2026")</f>
        <v>0</v>
      </c>
      <c r="AA53" s="636"/>
      <c r="AB53" s="101">
        <f t="shared" si="23"/>
        <v>0</v>
      </c>
      <c r="AC53" s="636">
        <f>SUMIFS('Receipts &amp; Mileage'!$F:$F, 'Receipts &amp; Mileage'!$E:$E, $A53, 'Receipts &amp; Mileage'!$A:$A, "&gt;=1/1/2027", 'Receipts &amp; Mileage'!$A:$A, "&lt;=31/1/2027")</f>
        <v>0</v>
      </c>
      <c r="AD53" s="636"/>
      <c r="AE53" s="101">
        <f t="shared" si="24"/>
        <v>0</v>
      </c>
      <c r="AF53" s="636">
        <f>SUMIFS('Receipts &amp; Mileage'!$F:$F, 'Receipts &amp; Mileage'!$E:$E, $A53, 'Receipts &amp; Mileage'!$A:$A, "&gt;=1/2/2027", 'Receipts &amp; Mileage'!$A:$A, "&lt;=28/2/2027")</f>
        <v>0</v>
      </c>
      <c r="AG53" s="636"/>
      <c r="AH53" s="101">
        <f t="shared" si="25"/>
        <v>0</v>
      </c>
      <c r="AI53" s="636">
        <f>SUMIFS('Receipts &amp; Mileage'!$F:$F, 'Receipts &amp; Mileage'!$E:$E, $A53, 'Receipts &amp; Mileage'!$A:$A, "&gt;=1/3/2027", 'Receipts &amp; Mileage'!$A:$A, "&lt;=31/3/2027")</f>
        <v>0</v>
      </c>
      <c r="AJ53" s="636"/>
      <c r="AK53" s="101">
        <f t="shared" si="26"/>
        <v>0</v>
      </c>
      <c r="AL53" s="172">
        <f t="shared" si="31"/>
        <v>0</v>
      </c>
      <c r="AM53" s="7"/>
      <c r="AN53" s="7"/>
      <c r="AO53" s="7"/>
      <c r="AP53" s="7"/>
      <c r="AQ53" s="7"/>
      <c r="AR53" s="7"/>
      <c r="AS53" s="7"/>
      <c r="AT53" s="7"/>
      <c r="AU53" s="7"/>
      <c r="AV53" s="7"/>
      <c r="AW53" s="7"/>
      <c r="AX53" s="7"/>
      <c r="AY53" s="7"/>
      <c r="AZ53" s="7"/>
      <c r="BA53" s="1"/>
      <c r="BB53" s="1"/>
      <c r="BC53" s="1"/>
      <c r="BD53" s="1"/>
      <c r="BE53" s="1"/>
      <c r="BF53" s="1"/>
    </row>
    <row r="54" spans="1:58" ht="15.8" customHeight="1">
      <c r="A54" s="171" t="s">
        <v>47</v>
      </c>
      <c r="B54" s="636">
        <f>SUMIFS('Receipts &amp; Mileage'!$F:$F, 'Receipts &amp; Mileage'!$E:$E, $A54, 'Receipts &amp; Mileage'!$A:$A, "&gt;=1/04/2026", 'Receipts &amp; Mileage'!$A:$A, "&lt;=30/04/2026")</f>
        <v>0</v>
      </c>
      <c r="C54" s="636"/>
      <c r="D54" s="146">
        <f t="shared" si="27"/>
        <v>0</v>
      </c>
      <c r="E54" s="636">
        <f>SUMIFS('Receipts &amp; Mileage'!$F:$F, 'Receipts &amp; Mileage'!$E:$E, $A54, 'Receipts &amp; Mileage'!$A:$A, "&gt;=1/05/2026", 'Receipts &amp; Mileage'!$A:$A, "&lt;=31/05/2026")</f>
        <v>0</v>
      </c>
      <c r="F54" s="636"/>
      <c r="G54" s="146">
        <f t="shared" si="28"/>
        <v>0</v>
      </c>
      <c r="H54" s="636">
        <f>SUMIFS('Receipts &amp; Mileage'!$F:$F, 'Receipts &amp; Mileage'!$E:$E, $A54, 'Receipts &amp; Mileage'!$A:$A, "&gt;=1/06/2026", 'Receipts &amp; Mileage'!$A:$A, "&lt;=30/06/2026")</f>
        <v>0</v>
      </c>
      <c r="I54" s="636"/>
      <c r="J54" s="101">
        <f t="shared" si="29"/>
        <v>0</v>
      </c>
      <c r="K54" s="636">
        <f>SUMIFS('Receipts &amp; Mileage'!$F:$F, 'Receipts &amp; Mileage'!$E:$E, $A54, 'Receipts &amp; Mileage'!$A:$A, "&gt;=1/07/2026", 'Receipts &amp; Mileage'!$A:$A, "&lt;=31/07/2026")</f>
        <v>0</v>
      </c>
      <c r="L54" s="636"/>
      <c r="M54" s="101">
        <f t="shared" si="30"/>
        <v>0</v>
      </c>
      <c r="N54" s="636">
        <f>SUMIFS('Receipts &amp; Mileage'!$F:$F, 'Receipts &amp; Mileage'!$E:$E, $A54, 'Receipts &amp; Mileage'!$A:$A, "&gt;=1/08/2026", 'Receipts &amp; Mileage'!$A:$A, "&lt;=31/08/2026")</f>
        <v>0</v>
      </c>
      <c r="O54" s="636"/>
      <c r="P54" s="101">
        <f t="shared" si="19"/>
        <v>0</v>
      </c>
      <c r="Q54" s="636">
        <f>SUMIFS('Receipts &amp; Mileage'!$F:$F, 'Receipts &amp; Mileage'!$E:$E, $A54, 'Receipts &amp; Mileage'!$A:$A, "&gt;=1/9/2026", 'Receipts &amp; Mileage'!$A:$A, "&lt;=30/9/2026")</f>
        <v>0</v>
      </c>
      <c r="R54" s="636"/>
      <c r="S54" s="101">
        <f t="shared" si="20"/>
        <v>0</v>
      </c>
      <c r="T54" s="636">
        <f>SUMIFS('Receipts &amp; Mileage'!$F:$F, 'Receipts &amp; Mileage'!$E:$E, $A54, 'Receipts &amp; Mileage'!$A:$A, "&gt;=1/10/2026", 'Receipts &amp; Mileage'!$A:$A, "&lt;=31/10/2026")</f>
        <v>0</v>
      </c>
      <c r="U54" s="636"/>
      <c r="V54" s="101">
        <f t="shared" si="21"/>
        <v>0</v>
      </c>
      <c r="W54" s="636">
        <f>SUMIFS('Receipts &amp; Mileage'!$F:$F, 'Receipts &amp; Mileage'!$E:$E, $A54, 'Receipts &amp; Mileage'!$A:$A, "&gt;=1/11/2026", 'Receipts &amp; Mileage'!$A:$A, "&lt;=30/11/2026")</f>
        <v>0</v>
      </c>
      <c r="X54" s="636"/>
      <c r="Y54" s="101">
        <f t="shared" si="22"/>
        <v>0</v>
      </c>
      <c r="Z54" s="636">
        <f>SUMIFS('Receipts &amp; Mileage'!$F:$F, 'Receipts &amp; Mileage'!$E:$E, $A54, 'Receipts &amp; Mileage'!$A:$A, "&gt;=1/12/2026", 'Receipts &amp; Mileage'!$A:$A, "&lt;=31/12/2026")</f>
        <v>0</v>
      </c>
      <c r="AA54" s="636"/>
      <c r="AB54" s="101">
        <f t="shared" si="23"/>
        <v>0</v>
      </c>
      <c r="AC54" s="636">
        <f>SUMIFS('Receipts &amp; Mileage'!$F:$F, 'Receipts &amp; Mileage'!$E:$E, $A54, 'Receipts &amp; Mileage'!$A:$A, "&gt;=1/1/2027", 'Receipts &amp; Mileage'!$A:$A, "&lt;=31/1/2027")</f>
        <v>0</v>
      </c>
      <c r="AD54" s="636"/>
      <c r="AE54" s="101">
        <f t="shared" si="24"/>
        <v>0</v>
      </c>
      <c r="AF54" s="636">
        <f>SUMIFS('Receipts &amp; Mileage'!$F:$F, 'Receipts &amp; Mileage'!$E:$E, $A54, 'Receipts &amp; Mileage'!$A:$A, "&gt;=1/2/2027", 'Receipts &amp; Mileage'!$A:$A, "&lt;=28/2/2027")</f>
        <v>0</v>
      </c>
      <c r="AG54" s="636"/>
      <c r="AH54" s="101">
        <f t="shared" si="25"/>
        <v>0</v>
      </c>
      <c r="AI54" s="636">
        <f>SUMIFS('Receipts &amp; Mileage'!$F:$F, 'Receipts &amp; Mileage'!$E:$E, $A54, 'Receipts &amp; Mileage'!$A:$A, "&gt;=1/3/2027", 'Receipts &amp; Mileage'!$A:$A, "&lt;=31/3/2027")</f>
        <v>0</v>
      </c>
      <c r="AJ54" s="636"/>
      <c r="AK54" s="101">
        <f t="shared" si="26"/>
        <v>0</v>
      </c>
      <c r="AL54" s="172">
        <f t="shared" si="31"/>
        <v>0</v>
      </c>
      <c r="AM54" s="7"/>
      <c r="AN54" s="7"/>
      <c r="AO54" s="7"/>
      <c r="AP54" s="7"/>
      <c r="AQ54" s="7"/>
      <c r="AR54" s="7"/>
      <c r="AS54" s="7"/>
      <c r="AT54" s="7"/>
      <c r="AU54" s="7"/>
      <c r="AV54" s="7"/>
      <c r="AW54" s="7"/>
      <c r="AX54" s="7"/>
      <c r="AY54" s="7"/>
      <c r="AZ54" s="7"/>
      <c r="BA54" s="1"/>
      <c r="BB54" s="1"/>
      <c r="BC54" s="1"/>
      <c r="BD54" s="1"/>
      <c r="BE54" s="1"/>
      <c r="BF54" s="1"/>
    </row>
    <row r="55" spans="1:58" ht="15.8" customHeight="1">
      <c r="A55" s="171" t="s">
        <v>48</v>
      </c>
      <c r="B55" s="636">
        <f>SUMIFS('Receipts &amp; Mileage'!$F:$F, 'Receipts &amp; Mileage'!$E:$E, $A55, 'Receipts &amp; Mileage'!$A:$A, "&gt;=1/04/2026", 'Receipts &amp; Mileage'!$A:$A, "&lt;=30/04/2026")</f>
        <v>0</v>
      </c>
      <c r="C55" s="636"/>
      <c r="D55" s="146">
        <f t="shared" si="27"/>
        <v>0</v>
      </c>
      <c r="E55" s="636">
        <f>SUMIFS('Receipts &amp; Mileage'!$F:$F, 'Receipts &amp; Mileage'!$E:$E, $A55, 'Receipts &amp; Mileage'!$A:$A, "&gt;=1/05/2026", 'Receipts &amp; Mileage'!$A:$A, "&lt;=31/05/2026")</f>
        <v>0</v>
      </c>
      <c r="F55" s="636"/>
      <c r="G55" s="146">
        <f t="shared" si="28"/>
        <v>0</v>
      </c>
      <c r="H55" s="636">
        <f>SUMIFS('Receipts &amp; Mileage'!$F:$F, 'Receipts &amp; Mileage'!$E:$E, $A55, 'Receipts &amp; Mileage'!$A:$A, "&gt;=1/06/2026", 'Receipts &amp; Mileage'!$A:$A, "&lt;=30/06/2026")</f>
        <v>0</v>
      </c>
      <c r="I55" s="636"/>
      <c r="J55" s="101">
        <f t="shared" si="29"/>
        <v>0</v>
      </c>
      <c r="K55" s="636">
        <f>SUMIFS('Receipts &amp; Mileage'!$F:$F, 'Receipts &amp; Mileage'!$E:$E, $A55, 'Receipts &amp; Mileage'!$A:$A, "&gt;=1/07/2026", 'Receipts &amp; Mileage'!$A:$A, "&lt;=31/07/2026")</f>
        <v>0</v>
      </c>
      <c r="L55" s="636"/>
      <c r="M55" s="101">
        <f t="shared" si="30"/>
        <v>0</v>
      </c>
      <c r="N55" s="636">
        <f>SUMIFS('Receipts &amp; Mileage'!$F:$F, 'Receipts &amp; Mileage'!$E:$E, $A55, 'Receipts &amp; Mileage'!$A:$A, "&gt;=1/08/2026", 'Receipts &amp; Mileage'!$A:$A, "&lt;=31/08/2026")</f>
        <v>0</v>
      </c>
      <c r="O55" s="636"/>
      <c r="P55" s="101">
        <f t="shared" si="19"/>
        <v>0</v>
      </c>
      <c r="Q55" s="636">
        <f>SUMIFS('Receipts &amp; Mileage'!$F:$F, 'Receipts &amp; Mileage'!$E:$E, $A55, 'Receipts &amp; Mileage'!$A:$A, "&gt;=1/9/2026", 'Receipts &amp; Mileage'!$A:$A, "&lt;=30/9/2026")</f>
        <v>0</v>
      </c>
      <c r="R55" s="636"/>
      <c r="S55" s="101">
        <f t="shared" si="20"/>
        <v>0</v>
      </c>
      <c r="T55" s="636">
        <f>SUMIFS('Receipts &amp; Mileage'!$F:$F, 'Receipts &amp; Mileage'!$E:$E, $A55, 'Receipts &amp; Mileage'!$A:$A, "&gt;=1/10/2026", 'Receipts &amp; Mileage'!$A:$A, "&lt;=31/10/2026")</f>
        <v>0</v>
      </c>
      <c r="U55" s="636"/>
      <c r="V55" s="101">
        <f t="shared" si="21"/>
        <v>0</v>
      </c>
      <c r="W55" s="636">
        <f>SUMIFS('Receipts &amp; Mileage'!$F:$F, 'Receipts &amp; Mileage'!$E:$E, $A55, 'Receipts &amp; Mileage'!$A:$A, "&gt;=1/11/2026", 'Receipts &amp; Mileage'!$A:$A, "&lt;=30/11/2026")</f>
        <v>0</v>
      </c>
      <c r="X55" s="636"/>
      <c r="Y55" s="101">
        <f t="shared" si="22"/>
        <v>0</v>
      </c>
      <c r="Z55" s="636">
        <f>SUMIFS('Receipts &amp; Mileage'!$F:$F, 'Receipts &amp; Mileage'!$E:$E, $A55, 'Receipts &amp; Mileage'!$A:$A, "&gt;=1/12/2026", 'Receipts &amp; Mileage'!$A:$A, "&lt;=31/12/2026")</f>
        <v>0</v>
      </c>
      <c r="AA55" s="636"/>
      <c r="AB55" s="101">
        <f t="shared" si="23"/>
        <v>0</v>
      </c>
      <c r="AC55" s="636">
        <f>SUMIFS('Receipts &amp; Mileage'!$F:$F, 'Receipts &amp; Mileage'!$E:$E, $A55, 'Receipts &amp; Mileage'!$A:$A, "&gt;=1/1/2027", 'Receipts &amp; Mileage'!$A:$A, "&lt;=31/1/2027")</f>
        <v>0</v>
      </c>
      <c r="AD55" s="636"/>
      <c r="AE55" s="101">
        <f t="shared" si="24"/>
        <v>0</v>
      </c>
      <c r="AF55" s="636">
        <f>SUMIFS('Receipts &amp; Mileage'!$F:$F, 'Receipts &amp; Mileage'!$E:$E, $A55, 'Receipts &amp; Mileage'!$A:$A, "&gt;=1/2/2027", 'Receipts &amp; Mileage'!$A:$A, "&lt;=28/2/2027")</f>
        <v>0</v>
      </c>
      <c r="AG55" s="636"/>
      <c r="AH55" s="101">
        <f t="shared" si="25"/>
        <v>0</v>
      </c>
      <c r="AI55" s="636">
        <f>SUMIFS('Receipts &amp; Mileage'!$F:$F, 'Receipts &amp; Mileage'!$E:$E, $A55, 'Receipts &amp; Mileage'!$A:$A, "&gt;=1/3/2027", 'Receipts &amp; Mileage'!$A:$A, "&lt;=31/3/2027")</f>
        <v>0</v>
      </c>
      <c r="AJ55" s="636"/>
      <c r="AK55" s="101">
        <f t="shared" si="26"/>
        <v>0</v>
      </c>
      <c r="AL55" s="172">
        <f t="shared" si="31"/>
        <v>0</v>
      </c>
      <c r="AM55" s="7"/>
      <c r="AN55" s="7"/>
      <c r="AO55" s="7"/>
      <c r="AP55" s="7"/>
      <c r="AQ55" s="7"/>
      <c r="AR55" s="7"/>
      <c r="AS55" s="7"/>
      <c r="AT55" s="7"/>
      <c r="AU55" s="7"/>
      <c r="AV55" s="7"/>
      <c r="AW55" s="7"/>
      <c r="AX55" s="7"/>
      <c r="AY55" s="7"/>
      <c r="AZ55" s="7"/>
      <c r="BA55" s="1"/>
      <c r="BB55" s="1"/>
      <c r="BC55" s="1"/>
      <c r="BD55" s="1"/>
      <c r="BE55" s="1"/>
      <c r="BF55" s="1"/>
    </row>
    <row r="56" spans="1:58" ht="15.8" customHeight="1">
      <c r="A56" s="171" t="s">
        <v>60</v>
      </c>
      <c r="B56" s="636">
        <f>SUMIFS('Receipts &amp; Mileage'!$F:$F, 'Receipts &amp; Mileage'!$E:$E, $A56, 'Receipts &amp; Mileage'!$A:$A, "&gt;=1/04/2026", 'Receipts &amp; Mileage'!$A:$A, "&lt;=30/04/2026")</f>
        <v>0</v>
      </c>
      <c r="C56" s="636"/>
      <c r="D56" s="146">
        <f t="shared" si="27"/>
        <v>0</v>
      </c>
      <c r="E56" s="636">
        <f>SUMIFS('Receipts &amp; Mileage'!$F:$F, 'Receipts &amp; Mileage'!$E:$E, $A56, 'Receipts &amp; Mileage'!$A:$A, "&gt;=1/05/2026", 'Receipts &amp; Mileage'!$A:$A, "&lt;=31/05/2026")</f>
        <v>0</v>
      </c>
      <c r="F56" s="636"/>
      <c r="G56" s="146">
        <f t="shared" si="28"/>
        <v>0</v>
      </c>
      <c r="H56" s="636">
        <f>SUMIFS('Receipts &amp; Mileage'!$F:$F, 'Receipts &amp; Mileage'!$E:$E, $A56, 'Receipts &amp; Mileage'!$A:$A, "&gt;=1/06/2026", 'Receipts &amp; Mileage'!$A:$A, "&lt;=30/06/2026")</f>
        <v>0</v>
      </c>
      <c r="I56" s="636"/>
      <c r="J56" s="101">
        <f t="shared" si="29"/>
        <v>0</v>
      </c>
      <c r="K56" s="636">
        <f>SUMIFS('Receipts &amp; Mileage'!$F:$F, 'Receipts &amp; Mileage'!$E:$E, $A56, 'Receipts &amp; Mileage'!$A:$A, "&gt;=1/07/2026", 'Receipts &amp; Mileage'!$A:$A, "&lt;=31/07/2026")</f>
        <v>0</v>
      </c>
      <c r="L56" s="636"/>
      <c r="M56" s="101">
        <f t="shared" si="30"/>
        <v>0</v>
      </c>
      <c r="N56" s="636">
        <f>SUMIFS('Receipts &amp; Mileage'!$F:$F, 'Receipts &amp; Mileage'!$E:$E, $A56, 'Receipts &amp; Mileage'!$A:$A, "&gt;=1/08/2026", 'Receipts &amp; Mileage'!$A:$A, "&lt;=31/08/2026")</f>
        <v>0</v>
      </c>
      <c r="O56" s="636"/>
      <c r="P56" s="101">
        <f t="shared" si="19"/>
        <v>0</v>
      </c>
      <c r="Q56" s="636">
        <f>SUMIFS('Receipts &amp; Mileage'!$F:$F, 'Receipts &amp; Mileage'!$E:$E, $A56, 'Receipts &amp; Mileage'!$A:$A, "&gt;=1/9/2026", 'Receipts &amp; Mileage'!$A:$A, "&lt;=30/9/2026")</f>
        <v>0</v>
      </c>
      <c r="R56" s="636"/>
      <c r="S56" s="101">
        <f t="shared" si="20"/>
        <v>0</v>
      </c>
      <c r="T56" s="636">
        <f>SUMIFS('Receipts &amp; Mileage'!$F:$F, 'Receipts &amp; Mileage'!$E:$E, $A56, 'Receipts &amp; Mileage'!$A:$A, "&gt;=1/10/2026", 'Receipts &amp; Mileage'!$A:$A, "&lt;=31/10/2026")</f>
        <v>0</v>
      </c>
      <c r="U56" s="636"/>
      <c r="V56" s="101">
        <f t="shared" si="21"/>
        <v>0</v>
      </c>
      <c r="W56" s="636">
        <f>SUMIFS('Receipts &amp; Mileage'!$F:$F, 'Receipts &amp; Mileage'!$E:$E, $A56, 'Receipts &amp; Mileage'!$A:$A, "&gt;=1/11/2026", 'Receipts &amp; Mileage'!$A:$A, "&lt;=30/11/2026")</f>
        <v>0</v>
      </c>
      <c r="X56" s="636"/>
      <c r="Y56" s="101">
        <f t="shared" si="22"/>
        <v>0</v>
      </c>
      <c r="Z56" s="636">
        <f>SUMIFS('Receipts &amp; Mileage'!$F:$F, 'Receipts &amp; Mileage'!$E:$E, $A56, 'Receipts &amp; Mileage'!$A:$A, "&gt;=1/12/2026", 'Receipts &amp; Mileage'!$A:$A, "&lt;=31/12/2026")</f>
        <v>0</v>
      </c>
      <c r="AA56" s="636"/>
      <c r="AB56" s="101">
        <f t="shared" si="23"/>
        <v>0</v>
      </c>
      <c r="AC56" s="636">
        <f>SUMIFS('Receipts &amp; Mileage'!$F:$F, 'Receipts &amp; Mileage'!$E:$E, $A56, 'Receipts &amp; Mileage'!$A:$A, "&gt;=1/1/2027", 'Receipts &amp; Mileage'!$A:$A, "&lt;=31/1/2027")</f>
        <v>0</v>
      </c>
      <c r="AD56" s="636"/>
      <c r="AE56" s="101">
        <f t="shared" si="24"/>
        <v>0</v>
      </c>
      <c r="AF56" s="636">
        <f>SUMIFS('Receipts &amp; Mileage'!$F:$F, 'Receipts &amp; Mileage'!$E:$E, $A56, 'Receipts &amp; Mileage'!$A:$A, "&gt;=1/2/2027", 'Receipts &amp; Mileage'!$A:$A, "&lt;=28/2/2027")</f>
        <v>0</v>
      </c>
      <c r="AG56" s="636"/>
      <c r="AH56" s="101">
        <f t="shared" si="25"/>
        <v>0</v>
      </c>
      <c r="AI56" s="636">
        <f>SUMIFS('Receipts &amp; Mileage'!$F:$F, 'Receipts &amp; Mileage'!$E:$E, $A56, 'Receipts &amp; Mileage'!$A:$A, "&gt;=1/3/2027", 'Receipts &amp; Mileage'!$A:$A, "&lt;=31/3/2027")</f>
        <v>0</v>
      </c>
      <c r="AJ56" s="636"/>
      <c r="AK56" s="101">
        <f t="shared" si="26"/>
        <v>0</v>
      </c>
      <c r="AL56" s="172">
        <f t="shared" si="31"/>
        <v>0</v>
      </c>
      <c r="AM56" s="7"/>
      <c r="AN56" s="7"/>
      <c r="AO56" s="7"/>
      <c r="AP56" s="7"/>
      <c r="AQ56" s="7"/>
      <c r="AR56" s="7"/>
      <c r="AS56" s="7"/>
      <c r="AT56" s="7"/>
      <c r="AU56" s="7"/>
      <c r="AV56" s="7"/>
      <c r="AW56" s="7"/>
      <c r="AX56" s="7"/>
      <c r="AY56" s="7"/>
      <c r="AZ56" s="7"/>
      <c r="BA56" s="1"/>
      <c r="BB56" s="1"/>
      <c r="BC56" s="1"/>
      <c r="BD56" s="1"/>
      <c r="BE56" s="1"/>
      <c r="BF56" s="1"/>
    </row>
    <row r="57" spans="1:58" ht="15.8" customHeight="1">
      <c r="A57" s="171" t="s">
        <v>71</v>
      </c>
      <c r="B57" s="636">
        <f>SUMIFS('Receipts &amp; Mileage'!$F:$F, 'Receipts &amp; Mileage'!$E:$E, $A57, 'Receipts &amp; Mileage'!$A:$A, "&gt;=1/04/2026", 'Receipts &amp; Mileage'!$A:$A, "&lt;=30/04/2026")</f>
        <v>0</v>
      </c>
      <c r="C57" s="636"/>
      <c r="D57" s="146">
        <f t="shared" si="27"/>
        <v>0</v>
      </c>
      <c r="E57" s="636">
        <f>SUMIFS('Receipts &amp; Mileage'!$F:$F, 'Receipts &amp; Mileage'!$E:$E, $A57, 'Receipts &amp; Mileage'!$A:$A, "&gt;=1/05/2026", 'Receipts &amp; Mileage'!$A:$A, "&lt;=31/05/2026")</f>
        <v>0</v>
      </c>
      <c r="F57" s="636"/>
      <c r="G57" s="146">
        <f t="shared" si="28"/>
        <v>0</v>
      </c>
      <c r="H57" s="636">
        <f>SUMIFS('Receipts &amp; Mileage'!$F:$F, 'Receipts &amp; Mileage'!$E:$E, $A57, 'Receipts &amp; Mileage'!$A:$A, "&gt;=1/06/2026", 'Receipts &amp; Mileage'!$A:$A, "&lt;=30/06/2026")</f>
        <v>0</v>
      </c>
      <c r="I57" s="636"/>
      <c r="J57" s="101">
        <f t="shared" si="29"/>
        <v>0</v>
      </c>
      <c r="K57" s="636">
        <f>SUMIFS('Receipts &amp; Mileage'!$F:$F, 'Receipts &amp; Mileage'!$E:$E, $A57, 'Receipts &amp; Mileage'!$A:$A, "&gt;=1/07/2026", 'Receipts &amp; Mileage'!$A:$A, "&lt;=31/07/2026")</f>
        <v>0</v>
      </c>
      <c r="L57" s="636"/>
      <c r="M57" s="101">
        <f t="shared" si="30"/>
        <v>0</v>
      </c>
      <c r="N57" s="636">
        <f>SUMIFS('Receipts &amp; Mileage'!$F:$F, 'Receipts &amp; Mileage'!$E:$E, $A57, 'Receipts &amp; Mileage'!$A:$A, "&gt;=1/08/2026", 'Receipts &amp; Mileage'!$A:$A, "&lt;=31/08/2026")</f>
        <v>0</v>
      </c>
      <c r="O57" s="636"/>
      <c r="P57" s="101">
        <f t="shared" si="19"/>
        <v>0</v>
      </c>
      <c r="Q57" s="636">
        <f>SUMIFS('Receipts &amp; Mileage'!$F:$F, 'Receipts &amp; Mileage'!$E:$E, $A57, 'Receipts &amp; Mileage'!$A:$A, "&gt;=1/9/2026", 'Receipts &amp; Mileage'!$A:$A, "&lt;=30/9/2026")</f>
        <v>0</v>
      </c>
      <c r="R57" s="636"/>
      <c r="S57" s="101">
        <f t="shared" si="20"/>
        <v>0</v>
      </c>
      <c r="T57" s="636">
        <f>SUMIFS('Receipts &amp; Mileage'!$F:$F, 'Receipts &amp; Mileage'!$E:$E, $A57, 'Receipts &amp; Mileage'!$A:$A, "&gt;=1/10/2026", 'Receipts &amp; Mileage'!$A:$A, "&lt;=31/10/2026")</f>
        <v>0</v>
      </c>
      <c r="U57" s="636"/>
      <c r="V57" s="101">
        <f t="shared" si="21"/>
        <v>0</v>
      </c>
      <c r="W57" s="636">
        <f>SUMIFS('Receipts &amp; Mileage'!$F:$F, 'Receipts &amp; Mileage'!$E:$E, $A57, 'Receipts &amp; Mileage'!$A:$A, "&gt;=1/11/2026", 'Receipts &amp; Mileage'!$A:$A, "&lt;=30/11/2026")</f>
        <v>0</v>
      </c>
      <c r="X57" s="636"/>
      <c r="Y57" s="101">
        <f t="shared" si="22"/>
        <v>0</v>
      </c>
      <c r="Z57" s="636">
        <f>SUMIFS('Receipts &amp; Mileage'!$F:$F, 'Receipts &amp; Mileage'!$E:$E, $A57, 'Receipts &amp; Mileage'!$A:$A, "&gt;=1/12/2026", 'Receipts &amp; Mileage'!$A:$A, "&lt;=31/12/2026")</f>
        <v>0</v>
      </c>
      <c r="AA57" s="636"/>
      <c r="AB57" s="101">
        <f t="shared" si="23"/>
        <v>0</v>
      </c>
      <c r="AC57" s="636">
        <f>SUMIFS('Receipts &amp; Mileage'!$F:$F, 'Receipts &amp; Mileage'!$E:$E, $A57, 'Receipts &amp; Mileage'!$A:$A, "&gt;=1/1/2027", 'Receipts &amp; Mileage'!$A:$A, "&lt;=31/1/2027")</f>
        <v>0</v>
      </c>
      <c r="AD57" s="636"/>
      <c r="AE57" s="101">
        <f t="shared" si="24"/>
        <v>0</v>
      </c>
      <c r="AF57" s="636">
        <f>SUMIFS('Receipts &amp; Mileage'!$F:$F, 'Receipts &amp; Mileage'!$E:$E, $A57, 'Receipts &amp; Mileage'!$A:$A, "&gt;=1/2/2027", 'Receipts &amp; Mileage'!$A:$A, "&lt;=28/2/2027")</f>
        <v>0</v>
      </c>
      <c r="AG57" s="636"/>
      <c r="AH57" s="101">
        <f t="shared" si="25"/>
        <v>0</v>
      </c>
      <c r="AI57" s="636">
        <f>SUMIFS('Receipts &amp; Mileage'!$F:$F, 'Receipts &amp; Mileage'!$E:$E, $A57, 'Receipts &amp; Mileage'!$A:$A, "&gt;=1/3/2027", 'Receipts &amp; Mileage'!$A:$A, "&lt;=31/3/2027")</f>
        <v>0</v>
      </c>
      <c r="AJ57" s="636"/>
      <c r="AK57" s="101">
        <f t="shared" si="26"/>
        <v>0</v>
      </c>
      <c r="AL57" s="172">
        <f t="shared" si="31"/>
        <v>0</v>
      </c>
      <c r="AM57" s="7"/>
      <c r="AN57" s="7"/>
      <c r="AO57" s="7"/>
      <c r="AP57" s="7"/>
      <c r="AQ57" s="7"/>
      <c r="AR57" s="7"/>
      <c r="AS57" s="7"/>
      <c r="AT57" s="7"/>
      <c r="AU57" s="7"/>
      <c r="AV57" s="7"/>
      <c r="AW57" s="7"/>
      <c r="AX57" s="7"/>
      <c r="AY57" s="7"/>
      <c r="AZ57" s="7"/>
      <c r="BA57" s="1"/>
      <c r="BB57" s="1"/>
      <c r="BC57" s="1"/>
      <c r="BD57" s="1"/>
      <c r="BE57" s="1"/>
      <c r="BF57" s="1"/>
    </row>
    <row r="58" spans="1:58" ht="15.8" customHeight="1">
      <c r="A58" s="171" t="s">
        <v>72</v>
      </c>
      <c r="B58" s="636">
        <f>SUMIFS('Receipts &amp; Mileage'!$F:$F, 'Receipts &amp; Mileage'!$E:$E, $A58, 'Receipts &amp; Mileage'!$A:$A, "&gt;=1/04/2026", 'Receipts &amp; Mileage'!$A:$A, "&lt;=30/04/2026")</f>
        <v>0</v>
      </c>
      <c r="C58" s="636"/>
      <c r="D58" s="146">
        <f t="shared" si="27"/>
        <v>0</v>
      </c>
      <c r="E58" s="636">
        <f>SUMIFS('Receipts &amp; Mileage'!$F:$F, 'Receipts &amp; Mileage'!$E:$E, $A58, 'Receipts &amp; Mileage'!$A:$A, "&gt;=1/05/2026", 'Receipts &amp; Mileage'!$A:$A, "&lt;=31/05/2026")</f>
        <v>0</v>
      </c>
      <c r="F58" s="636"/>
      <c r="G58" s="146">
        <f t="shared" si="28"/>
        <v>0</v>
      </c>
      <c r="H58" s="636">
        <f>SUMIFS('Receipts &amp; Mileage'!$F:$F, 'Receipts &amp; Mileage'!$E:$E, $A58, 'Receipts &amp; Mileage'!$A:$A, "&gt;=1/06/2026", 'Receipts &amp; Mileage'!$A:$A, "&lt;=30/06/2026")</f>
        <v>0</v>
      </c>
      <c r="I58" s="636"/>
      <c r="J58" s="101">
        <f t="shared" si="29"/>
        <v>0</v>
      </c>
      <c r="K58" s="636">
        <f>SUMIFS('Receipts &amp; Mileage'!$F:$F, 'Receipts &amp; Mileage'!$E:$E, $A58, 'Receipts &amp; Mileage'!$A:$A, "&gt;=1/07/2026", 'Receipts &amp; Mileage'!$A:$A, "&lt;=31/07/2026")</f>
        <v>0</v>
      </c>
      <c r="L58" s="636"/>
      <c r="M58" s="101">
        <f t="shared" si="30"/>
        <v>0</v>
      </c>
      <c r="N58" s="636">
        <f>SUMIFS('Receipts &amp; Mileage'!$F:$F, 'Receipts &amp; Mileage'!$E:$E, $A58, 'Receipts &amp; Mileage'!$A:$A, "&gt;=1/08/2026", 'Receipts &amp; Mileage'!$A:$A, "&lt;=31/08/2026")</f>
        <v>0</v>
      </c>
      <c r="O58" s="636"/>
      <c r="P58" s="101">
        <f t="shared" si="19"/>
        <v>0</v>
      </c>
      <c r="Q58" s="636">
        <f>SUMIFS('Receipts &amp; Mileage'!$F:$F, 'Receipts &amp; Mileage'!$E:$E, $A58, 'Receipts &amp; Mileage'!$A:$A, "&gt;=1/9/2026", 'Receipts &amp; Mileage'!$A:$A, "&lt;=30/9/2026")</f>
        <v>0</v>
      </c>
      <c r="R58" s="636"/>
      <c r="S58" s="101">
        <f t="shared" si="20"/>
        <v>0</v>
      </c>
      <c r="T58" s="636">
        <f>SUMIFS('Receipts &amp; Mileage'!$F:$F, 'Receipts &amp; Mileage'!$E:$E, $A58, 'Receipts &amp; Mileage'!$A:$A, "&gt;=1/10/2026", 'Receipts &amp; Mileage'!$A:$A, "&lt;=31/10/2026")</f>
        <v>0</v>
      </c>
      <c r="U58" s="636"/>
      <c r="V58" s="101">
        <f t="shared" si="21"/>
        <v>0</v>
      </c>
      <c r="W58" s="636">
        <f>SUMIFS('Receipts &amp; Mileage'!$F:$F, 'Receipts &amp; Mileage'!$E:$E, $A58, 'Receipts &amp; Mileage'!$A:$A, "&gt;=1/11/2026", 'Receipts &amp; Mileage'!$A:$A, "&lt;=30/11/2026")</f>
        <v>0</v>
      </c>
      <c r="X58" s="636"/>
      <c r="Y58" s="101">
        <f t="shared" si="22"/>
        <v>0</v>
      </c>
      <c r="Z58" s="636">
        <f>SUMIFS('Receipts &amp; Mileage'!$F:$F, 'Receipts &amp; Mileage'!$E:$E, $A58, 'Receipts &amp; Mileage'!$A:$A, "&gt;=1/12/2026", 'Receipts &amp; Mileage'!$A:$A, "&lt;=31/12/2026")</f>
        <v>0</v>
      </c>
      <c r="AA58" s="636"/>
      <c r="AB58" s="101">
        <f t="shared" si="23"/>
        <v>0</v>
      </c>
      <c r="AC58" s="636">
        <f>SUMIFS('Receipts &amp; Mileage'!$F:$F, 'Receipts &amp; Mileage'!$E:$E, $A58, 'Receipts &amp; Mileage'!$A:$A, "&gt;=1/1/2027", 'Receipts &amp; Mileage'!$A:$A, "&lt;=31/1/2027")</f>
        <v>0</v>
      </c>
      <c r="AD58" s="636"/>
      <c r="AE58" s="101">
        <f t="shared" si="24"/>
        <v>0</v>
      </c>
      <c r="AF58" s="636">
        <f>SUMIFS('Receipts &amp; Mileage'!$F:$F, 'Receipts &amp; Mileage'!$E:$E, $A58, 'Receipts &amp; Mileage'!$A:$A, "&gt;=1/2/2027", 'Receipts &amp; Mileage'!$A:$A, "&lt;=28/2/2027")</f>
        <v>0</v>
      </c>
      <c r="AG58" s="636"/>
      <c r="AH58" s="101">
        <f t="shared" si="25"/>
        <v>0</v>
      </c>
      <c r="AI58" s="636">
        <f>SUMIFS('Receipts &amp; Mileage'!$F:$F, 'Receipts &amp; Mileage'!$E:$E, $A58, 'Receipts &amp; Mileage'!$A:$A, "&gt;=1/3/2027", 'Receipts &amp; Mileage'!$A:$A, "&lt;=31/3/2027")</f>
        <v>0</v>
      </c>
      <c r="AJ58" s="636"/>
      <c r="AK58" s="101">
        <f t="shared" si="26"/>
        <v>0</v>
      </c>
      <c r="AL58" s="172">
        <f t="shared" si="31"/>
        <v>0</v>
      </c>
      <c r="AM58" s="7"/>
      <c r="AN58" s="7"/>
      <c r="AO58" s="7"/>
      <c r="AP58" s="7"/>
      <c r="AQ58" s="7"/>
      <c r="AR58" s="7"/>
      <c r="AS58" s="7"/>
      <c r="AT58" s="7"/>
      <c r="AU58" s="7"/>
      <c r="AV58" s="7"/>
      <c r="AW58" s="7"/>
      <c r="AX58" s="7"/>
      <c r="AY58" s="7"/>
      <c r="AZ58" s="7"/>
      <c r="BA58" s="1"/>
      <c r="BB58" s="1"/>
      <c r="BC58" s="1"/>
      <c r="BD58" s="1"/>
      <c r="BE58" s="1"/>
      <c r="BF58" s="1"/>
    </row>
    <row r="59" spans="1:58" ht="15.8" customHeight="1">
      <c r="A59" s="171" t="s">
        <v>75</v>
      </c>
      <c r="B59" s="636">
        <f>SUMIFS('Receipts &amp; Mileage'!$F:$F, 'Receipts &amp; Mileage'!$E:$E, $A59, 'Receipts &amp; Mileage'!$A:$A, "&gt;=1/04/2026", 'Receipts &amp; Mileage'!$A:$A, "&lt;=30/04/2026")</f>
        <v>0</v>
      </c>
      <c r="C59" s="636"/>
      <c r="D59" s="146">
        <f t="shared" si="27"/>
        <v>0</v>
      </c>
      <c r="E59" s="636">
        <f>SUMIFS('Receipts &amp; Mileage'!$F:$F, 'Receipts &amp; Mileage'!$E:$E, $A59, 'Receipts &amp; Mileage'!$A:$A, "&gt;=1/05/2026", 'Receipts &amp; Mileage'!$A:$A, "&lt;=31/05/2026")</f>
        <v>0</v>
      </c>
      <c r="F59" s="636"/>
      <c r="G59" s="146">
        <f t="shared" si="28"/>
        <v>0</v>
      </c>
      <c r="H59" s="636">
        <f>SUMIFS('Receipts &amp; Mileage'!$F:$F, 'Receipts &amp; Mileage'!$E:$E, $A59, 'Receipts &amp; Mileage'!$A:$A, "&gt;=1/06/2026", 'Receipts &amp; Mileage'!$A:$A, "&lt;=30/06/2026")</f>
        <v>0</v>
      </c>
      <c r="I59" s="636"/>
      <c r="J59" s="101">
        <f t="shared" si="29"/>
        <v>0</v>
      </c>
      <c r="K59" s="636">
        <f>SUMIFS('Receipts &amp; Mileage'!$F:$F, 'Receipts &amp; Mileage'!$E:$E, $A59, 'Receipts &amp; Mileage'!$A:$A, "&gt;=1/07/2026", 'Receipts &amp; Mileage'!$A:$A, "&lt;=31/07/2026")</f>
        <v>0</v>
      </c>
      <c r="L59" s="636"/>
      <c r="M59" s="101">
        <f t="shared" si="30"/>
        <v>0</v>
      </c>
      <c r="N59" s="636">
        <f>SUMIFS('Receipts &amp; Mileage'!$F:$F, 'Receipts &amp; Mileage'!$E:$E, $A59, 'Receipts &amp; Mileage'!$A:$A, "&gt;=1/08/2026", 'Receipts &amp; Mileage'!$A:$A, "&lt;=31/08/2026")</f>
        <v>0</v>
      </c>
      <c r="O59" s="636"/>
      <c r="P59" s="101">
        <f t="shared" si="19"/>
        <v>0</v>
      </c>
      <c r="Q59" s="636">
        <f>SUMIFS('Receipts &amp; Mileage'!$F:$F, 'Receipts &amp; Mileage'!$E:$E, $A59, 'Receipts &amp; Mileage'!$A:$A, "&gt;=1/9/2026", 'Receipts &amp; Mileage'!$A:$A, "&lt;=30/9/2026")</f>
        <v>0</v>
      </c>
      <c r="R59" s="636"/>
      <c r="S59" s="101">
        <f t="shared" si="20"/>
        <v>0</v>
      </c>
      <c r="T59" s="636">
        <f>SUMIFS('Receipts &amp; Mileage'!$F:$F, 'Receipts &amp; Mileage'!$E:$E, $A59, 'Receipts &amp; Mileage'!$A:$A, "&gt;=1/10/2026", 'Receipts &amp; Mileage'!$A:$A, "&lt;=31/10/2026")</f>
        <v>0</v>
      </c>
      <c r="U59" s="636"/>
      <c r="V59" s="101">
        <f t="shared" si="21"/>
        <v>0</v>
      </c>
      <c r="W59" s="636">
        <f>SUMIFS('Receipts &amp; Mileage'!$F:$F, 'Receipts &amp; Mileage'!$E:$E, $A59, 'Receipts &amp; Mileage'!$A:$A, "&gt;=1/11/2026", 'Receipts &amp; Mileage'!$A:$A, "&lt;=30/11/2026")</f>
        <v>0</v>
      </c>
      <c r="X59" s="636"/>
      <c r="Y59" s="101">
        <f t="shared" si="22"/>
        <v>0</v>
      </c>
      <c r="Z59" s="636">
        <f>SUMIFS('Receipts &amp; Mileage'!$F:$F, 'Receipts &amp; Mileage'!$E:$E, $A59, 'Receipts &amp; Mileage'!$A:$A, "&gt;=1/12/2026", 'Receipts &amp; Mileage'!$A:$A, "&lt;=31/12/2026")</f>
        <v>0</v>
      </c>
      <c r="AA59" s="636"/>
      <c r="AB59" s="101">
        <f t="shared" si="23"/>
        <v>0</v>
      </c>
      <c r="AC59" s="636">
        <f>SUMIFS('Receipts &amp; Mileage'!$F:$F, 'Receipts &amp; Mileage'!$E:$E, $A59, 'Receipts &amp; Mileage'!$A:$A, "&gt;=1/1/2027", 'Receipts &amp; Mileage'!$A:$A, "&lt;=31/1/2027")</f>
        <v>0</v>
      </c>
      <c r="AD59" s="636"/>
      <c r="AE59" s="101">
        <f t="shared" si="24"/>
        <v>0</v>
      </c>
      <c r="AF59" s="636">
        <f>SUMIFS('Receipts &amp; Mileage'!$F:$F, 'Receipts &amp; Mileage'!$E:$E, $A59, 'Receipts &amp; Mileage'!$A:$A, "&gt;=1/2/2027", 'Receipts &amp; Mileage'!$A:$A, "&lt;=28/2/2027")</f>
        <v>0</v>
      </c>
      <c r="AG59" s="636"/>
      <c r="AH59" s="101">
        <f t="shared" si="25"/>
        <v>0</v>
      </c>
      <c r="AI59" s="636">
        <f>SUMIFS('Receipts &amp; Mileage'!$F:$F, 'Receipts &amp; Mileage'!$E:$E, $A59, 'Receipts &amp; Mileage'!$A:$A, "&gt;=1/3/2027", 'Receipts &amp; Mileage'!$A:$A, "&lt;=31/3/2027")</f>
        <v>0</v>
      </c>
      <c r="AJ59" s="636"/>
      <c r="AK59" s="101">
        <f t="shared" si="26"/>
        <v>0</v>
      </c>
      <c r="AL59" s="172">
        <f t="shared" si="31"/>
        <v>0</v>
      </c>
      <c r="AM59" s="7"/>
      <c r="AN59" s="7"/>
      <c r="AO59" s="7"/>
      <c r="AP59" s="7"/>
      <c r="AQ59" s="7"/>
      <c r="AR59" s="7"/>
      <c r="AS59" s="7"/>
      <c r="AT59" s="7"/>
      <c r="AU59" s="7"/>
      <c r="AV59" s="7"/>
      <c r="AW59" s="7"/>
      <c r="AX59" s="7"/>
      <c r="AY59" s="7"/>
      <c r="AZ59" s="7"/>
      <c r="BA59" s="1"/>
      <c r="BB59" s="1"/>
      <c r="BC59" s="1"/>
      <c r="BD59" s="1"/>
      <c r="BE59" s="1"/>
      <c r="BF59" s="1"/>
    </row>
    <row r="60" spans="1:58" ht="15.8" customHeight="1">
      <c r="A60" s="171" t="s">
        <v>49</v>
      </c>
      <c r="B60" s="636">
        <f>SUMIFS('Receipts &amp; Mileage'!$F:$F, 'Receipts &amp; Mileage'!$E:$E, $A60, 'Receipts &amp; Mileage'!$A:$A, "&gt;=1/04/2026", 'Receipts &amp; Mileage'!$A:$A, "&lt;=30/04/2026")</f>
        <v>0</v>
      </c>
      <c r="C60" s="636"/>
      <c r="D60" s="146">
        <f t="shared" si="27"/>
        <v>0</v>
      </c>
      <c r="E60" s="636">
        <f>SUMIFS('Receipts &amp; Mileage'!$F:$F, 'Receipts &amp; Mileage'!$E:$E, $A60, 'Receipts &amp; Mileage'!$A:$A, "&gt;=1/05/2026", 'Receipts &amp; Mileage'!$A:$A, "&lt;=31/05/2026")</f>
        <v>0</v>
      </c>
      <c r="F60" s="636"/>
      <c r="G60" s="146">
        <f t="shared" si="28"/>
        <v>0</v>
      </c>
      <c r="H60" s="636">
        <f>SUMIFS('Receipts &amp; Mileage'!$F:$F, 'Receipts &amp; Mileage'!$E:$E, $A60, 'Receipts &amp; Mileage'!$A:$A, "&gt;=1/06/2025", 'Receipts &amp; Mileage'!$A:$A, "&lt;=30/06/2025")</f>
        <v>0</v>
      </c>
      <c r="I60" s="636"/>
      <c r="J60" s="101">
        <f t="shared" si="29"/>
        <v>0</v>
      </c>
      <c r="K60" s="636">
        <f>SUMIFS('Receipts &amp; Mileage'!$F:$F, 'Receipts &amp; Mileage'!$E:$E, $A60, 'Receipts &amp; Mileage'!$A:$A, "&gt;=1/07/2026", 'Receipts &amp; Mileage'!$A:$A, "&lt;=31/07/2026")</f>
        <v>0</v>
      </c>
      <c r="L60" s="636"/>
      <c r="M60" s="101">
        <f t="shared" si="30"/>
        <v>0</v>
      </c>
      <c r="N60" s="636">
        <f>SUMIFS('Receipts &amp; Mileage'!$F:$F, 'Receipts &amp; Mileage'!$E:$E, $A60, 'Receipts &amp; Mileage'!$A:$A, "&gt;=1/08/2026", 'Receipts &amp; Mileage'!$A:$A, "&lt;=31/08/2026")</f>
        <v>0</v>
      </c>
      <c r="O60" s="636"/>
      <c r="P60" s="101">
        <f t="shared" si="19"/>
        <v>0</v>
      </c>
      <c r="Q60" s="636">
        <f>SUMIFS('Receipts &amp; Mileage'!$F:$F, 'Receipts &amp; Mileage'!$E:$E, $A60, 'Receipts &amp; Mileage'!$A:$A, "&gt;=1/9/2026", 'Receipts &amp; Mileage'!$A:$A, "&lt;=30/9/2026")</f>
        <v>0</v>
      </c>
      <c r="R60" s="636"/>
      <c r="S60" s="101">
        <f t="shared" si="20"/>
        <v>0</v>
      </c>
      <c r="T60" s="636">
        <f>SUMIFS('Receipts &amp; Mileage'!$F:$F, 'Receipts &amp; Mileage'!$E:$E, $A60, 'Receipts &amp; Mileage'!$A:$A, "&gt;=1/10/2026", 'Receipts &amp; Mileage'!$A:$A, "&lt;=31/10/2026")</f>
        <v>0</v>
      </c>
      <c r="U60" s="636"/>
      <c r="V60" s="101">
        <f t="shared" si="21"/>
        <v>0</v>
      </c>
      <c r="W60" s="636">
        <f>SUMIFS('Receipts &amp; Mileage'!$F:$F, 'Receipts &amp; Mileage'!$E:$E, $A60, 'Receipts &amp; Mileage'!$A:$A, "&gt;=1/11/2026", 'Receipts &amp; Mileage'!$A:$A, "&lt;=30/11/2026")</f>
        <v>0</v>
      </c>
      <c r="X60" s="636"/>
      <c r="Y60" s="101">
        <f t="shared" si="22"/>
        <v>0</v>
      </c>
      <c r="Z60" s="636">
        <f>SUMIFS('Receipts &amp; Mileage'!$F:$F, 'Receipts &amp; Mileage'!$E:$E, $A60, 'Receipts &amp; Mileage'!$A:$A, "&gt;=1/12/2026", 'Receipts &amp; Mileage'!$A:$A, "&lt;=31/12/2026")</f>
        <v>0</v>
      </c>
      <c r="AA60" s="636"/>
      <c r="AB60" s="101">
        <f t="shared" si="23"/>
        <v>0</v>
      </c>
      <c r="AC60" s="636">
        <f>SUMIFS('Receipts &amp; Mileage'!$F:$F, 'Receipts &amp; Mileage'!$E:$E, $A60, 'Receipts &amp; Mileage'!$A:$A, "&gt;=1/1/2027", 'Receipts &amp; Mileage'!$A:$A, "&lt;=31/1/2027")</f>
        <v>0</v>
      </c>
      <c r="AD60" s="636"/>
      <c r="AE60" s="101">
        <f t="shared" si="24"/>
        <v>0</v>
      </c>
      <c r="AF60" s="636">
        <f>SUMIFS('Receipts &amp; Mileage'!$F:$F, 'Receipts &amp; Mileage'!$E:$E, $A60, 'Receipts &amp; Mileage'!$A:$A, "&gt;=1/2/2027", 'Receipts &amp; Mileage'!$A:$A, "&lt;=28/2/2027")</f>
        <v>0</v>
      </c>
      <c r="AG60" s="636"/>
      <c r="AH60" s="101">
        <f t="shared" si="25"/>
        <v>0</v>
      </c>
      <c r="AI60" s="636">
        <f>SUMIFS('Receipts &amp; Mileage'!$F:$F, 'Receipts &amp; Mileage'!$E:$E, $A60, 'Receipts &amp; Mileage'!$A:$A, "&gt;=1/3/2027", 'Receipts &amp; Mileage'!$A:$A, "&lt;=31/3/2027")</f>
        <v>0</v>
      </c>
      <c r="AJ60" s="636"/>
      <c r="AK60" s="101">
        <f t="shared" si="26"/>
        <v>0</v>
      </c>
      <c r="AL60" s="172">
        <f t="shared" si="31"/>
        <v>0</v>
      </c>
      <c r="AM60" s="7"/>
      <c r="AN60" s="7"/>
      <c r="AO60" s="7"/>
      <c r="AP60" s="7"/>
      <c r="AQ60" s="7"/>
      <c r="AR60" s="7"/>
      <c r="AS60" s="7"/>
      <c r="AT60" s="7"/>
      <c r="AU60" s="7"/>
      <c r="AV60" s="7"/>
      <c r="AW60" s="7"/>
      <c r="AX60" s="7"/>
      <c r="AY60" s="7"/>
      <c r="AZ60" s="7"/>
      <c r="BA60" s="1"/>
      <c r="BB60" s="1"/>
      <c r="BC60" s="1"/>
      <c r="BD60" s="1"/>
      <c r="BE60" s="1"/>
      <c r="BF60" s="1"/>
    </row>
    <row r="61" spans="1:58" s="15" customFormat="1" ht="15.8" customHeight="1">
      <c r="A61" s="206" t="s">
        <v>26</v>
      </c>
      <c r="B61" s="643">
        <f>SUM(D35:D60)</f>
        <v>0</v>
      </c>
      <c r="C61" s="643"/>
      <c r="D61" s="643"/>
      <c r="E61" s="679">
        <f>SUM(G35:G60)</f>
        <v>0</v>
      </c>
      <c r="F61" s="680"/>
      <c r="G61" s="681"/>
      <c r="H61" s="642">
        <f>SUM(J35:J60)</f>
        <v>0</v>
      </c>
      <c r="I61" s="641"/>
      <c r="J61" s="641"/>
      <c r="K61" s="278"/>
      <c r="L61" s="203"/>
      <c r="M61" s="278">
        <f>SUM(M35:M60)</f>
        <v>0</v>
      </c>
      <c r="N61" s="642">
        <f>SUM(P35:P60)</f>
        <v>0</v>
      </c>
      <c r="O61" s="641"/>
      <c r="P61" s="641"/>
      <c r="Q61" s="643">
        <f>SUM(Q35:R60)</f>
        <v>0</v>
      </c>
      <c r="R61" s="643"/>
      <c r="S61" s="643"/>
      <c r="T61" s="642">
        <f>SUM(V35:V60)</f>
        <v>0</v>
      </c>
      <c r="U61" s="641"/>
      <c r="V61" s="641"/>
      <c r="W61" s="641">
        <f>SUM(W35:X60)</f>
        <v>0</v>
      </c>
      <c r="X61" s="641"/>
      <c r="Y61" s="641"/>
      <c r="Z61" s="641">
        <f>SUM(Y35:Y60)</f>
        <v>0</v>
      </c>
      <c r="AA61" s="641"/>
      <c r="AB61" s="641"/>
      <c r="AC61" s="641">
        <f>SUM(Z35:Z56)</f>
        <v>0</v>
      </c>
      <c r="AD61" s="641"/>
      <c r="AE61" s="641"/>
      <c r="AF61" s="641">
        <f>SUM(AE35:AE60)</f>
        <v>0</v>
      </c>
      <c r="AG61" s="641"/>
      <c r="AH61" s="641"/>
      <c r="AI61" s="641">
        <f>SUM(AH35:AH60)</f>
        <v>0</v>
      </c>
      <c r="AJ61" s="641"/>
      <c r="AK61" s="641"/>
      <c r="AL61" s="382">
        <f>SUM(AL35:AL60)</f>
        <v>0</v>
      </c>
      <c r="AM61" s="185"/>
      <c r="AN61" s="185"/>
      <c r="AO61" s="185"/>
      <c r="AP61" s="185"/>
      <c r="AQ61" s="185"/>
      <c r="AR61" s="185"/>
      <c r="AS61" s="185"/>
      <c r="AT61" s="185"/>
      <c r="AU61" s="185"/>
      <c r="AV61" s="185"/>
      <c r="AW61" s="185"/>
      <c r="AX61" s="185"/>
      <c r="AY61" s="185"/>
      <c r="AZ61" s="185"/>
      <c r="BA61" s="185"/>
      <c r="BB61" s="185"/>
      <c r="BC61" s="185"/>
      <c r="BD61" s="185"/>
      <c r="BE61" s="185"/>
      <c r="BF61" s="185"/>
    </row>
    <row r="62" spans="1:58" s="43" customFormat="1" ht="21.75" customHeight="1">
      <c r="A62" s="221" t="s">
        <v>50</v>
      </c>
      <c r="B62" s="672">
        <f ca="1">SUM(B61,B32)</f>
        <v>0</v>
      </c>
      <c r="C62" s="672"/>
      <c r="D62" s="672"/>
      <c r="E62" s="672">
        <f>SUM(E61,E32)</f>
        <v>0</v>
      </c>
      <c r="F62" s="672"/>
      <c r="G62" s="672"/>
      <c r="H62" s="672">
        <f>SUM(H61,H32)</f>
        <v>0</v>
      </c>
      <c r="I62" s="672"/>
      <c r="J62" s="672"/>
      <c r="K62" s="672">
        <f>SUM(K61,K32)</f>
        <v>0</v>
      </c>
      <c r="L62" s="672"/>
      <c r="M62" s="672"/>
      <c r="N62" s="672">
        <f>SUM(N61,N32)</f>
        <v>0</v>
      </c>
      <c r="O62" s="672"/>
      <c r="P62" s="672"/>
      <c r="Q62" s="223"/>
      <c r="R62" s="223"/>
      <c r="S62" s="222">
        <f>SUM(Q32+Q61)</f>
        <v>0</v>
      </c>
      <c r="T62" s="223"/>
      <c r="U62" s="223"/>
      <c r="V62" s="222">
        <f>SUM(T32+T61)</f>
        <v>0</v>
      </c>
      <c r="W62" s="223"/>
      <c r="X62" s="223"/>
      <c r="Y62" s="222">
        <f>SUM(Y35:Y60)</f>
        <v>0</v>
      </c>
      <c r="Z62" s="223"/>
      <c r="AA62" s="223"/>
      <c r="AB62" s="222">
        <f>SUM(AB35:AB60)</f>
        <v>0</v>
      </c>
      <c r="AC62" s="223"/>
      <c r="AD62" s="223"/>
      <c r="AE62" s="222">
        <f>SUM(AE35:AE60)</f>
        <v>0</v>
      </c>
      <c r="AF62" s="223"/>
      <c r="AG62" s="223"/>
      <c r="AH62" s="222">
        <f>SUM(AH35:AH60)</f>
        <v>0</v>
      </c>
      <c r="AI62" s="223"/>
      <c r="AJ62" s="223"/>
      <c r="AK62" s="222">
        <f>SUM(AI32+AI61)</f>
        <v>0</v>
      </c>
      <c r="AL62" s="224">
        <f>SUM(AL35:AL60)</f>
        <v>0</v>
      </c>
      <c r="AM62" s="144"/>
      <c r="AN62" s="144"/>
      <c r="AO62" s="144"/>
      <c r="AP62" s="144"/>
      <c r="AQ62" s="144"/>
      <c r="AR62" s="144"/>
      <c r="AS62" s="144"/>
      <c r="AT62" s="144"/>
      <c r="AU62" s="144"/>
      <c r="AV62" s="144"/>
      <c r="AW62" s="144"/>
      <c r="AX62" s="144"/>
      <c r="AY62" s="144"/>
      <c r="AZ62" s="144"/>
      <c r="BA62" s="170"/>
      <c r="BB62" s="170"/>
      <c r="BC62" s="170"/>
      <c r="BD62" s="170"/>
      <c r="BE62" s="170"/>
      <c r="BF62" s="170"/>
    </row>
    <row r="63" spans="1:58" s="202" customFormat="1" ht="26.5" customHeight="1">
      <c r="A63" s="204" t="s">
        <v>0</v>
      </c>
      <c r="B63" s="682" t="s">
        <v>1</v>
      </c>
      <c r="C63" s="682"/>
      <c r="D63" s="682"/>
      <c r="E63" s="678" t="s">
        <v>3</v>
      </c>
      <c r="F63" s="678"/>
      <c r="G63" s="678"/>
      <c r="H63" s="640" t="s">
        <v>4</v>
      </c>
      <c r="I63" s="640"/>
      <c r="J63" s="640"/>
      <c r="K63" s="640" t="s">
        <v>5</v>
      </c>
      <c r="L63" s="640"/>
      <c r="M63" s="640"/>
      <c r="N63" s="640" t="s">
        <v>6</v>
      </c>
      <c r="O63" s="640"/>
      <c r="P63" s="640"/>
      <c r="Q63" s="640" t="s">
        <v>7</v>
      </c>
      <c r="R63" s="640"/>
      <c r="S63" s="640"/>
      <c r="T63" s="640" t="s">
        <v>8</v>
      </c>
      <c r="U63" s="640"/>
      <c r="V63" s="640"/>
      <c r="W63" s="640" t="s">
        <v>9</v>
      </c>
      <c r="X63" s="640"/>
      <c r="Y63" s="640"/>
      <c r="Z63" s="640" t="s">
        <v>10</v>
      </c>
      <c r="AA63" s="640"/>
      <c r="AB63" s="640"/>
      <c r="AC63" s="640" t="s">
        <v>11</v>
      </c>
      <c r="AD63" s="640"/>
      <c r="AE63" s="640"/>
      <c r="AF63" s="640" t="s">
        <v>12</v>
      </c>
      <c r="AG63" s="640"/>
      <c r="AH63" s="640"/>
      <c r="AI63" s="640" t="s">
        <v>13</v>
      </c>
      <c r="AJ63" s="640"/>
      <c r="AK63" s="640"/>
      <c r="AL63" s="200" t="s">
        <v>2</v>
      </c>
      <c r="AM63" s="201"/>
      <c r="AN63" s="201"/>
      <c r="AO63" s="201"/>
      <c r="AP63" s="201"/>
      <c r="AQ63" s="201"/>
      <c r="AR63" s="201"/>
      <c r="AS63" s="201"/>
      <c r="AT63" s="201"/>
      <c r="AU63" s="201"/>
      <c r="AV63" s="201"/>
      <c r="AW63" s="201"/>
      <c r="AX63" s="201"/>
      <c r="AY63" s="201"/>
      <c r="AZ63" s="201"/>
      <c r="BA63" s="201"/>
      <c r="BB63" s="201"/>
      <c r="BC63" s="201"/>
      <c r="BD63" s="201"/>
      <c r="BE63" s="201"/>
      <c r="BF63" s="201"/>
    </row>
    <row r="64" spans="1:58" ht="15.8" customHeight="1"/>
    <row r="65" ht="15.8" customHeight="1"/>
    <row r="66" ht="15.8" customHeight="1"/>
    <row r="67" ht="15.8" customHeight="1"/>
    <row r="68" ht="15.8" customHeight="1"/>
    <row r="69" ht="15.8" customHeight="1"/>
    <row r="70" ht="15.8" customHeight="1"/>
    <row r="71" ht="15.8" customHeight="1"/>
    <row r="72" ht="15.8" customHeight="1"/>
    <row r="73" ht="15.8" customHeight="1"/>
    <row r="74" ht="15.8" customHeight="1"/>
    <row r="75" ht="15.8" customHeight="1"/>
    <row r="76" ht="15.8" customHeight="1"/>
    <row r="77" ht="15.8" customHeight="1"/>
    <row r="78" ht="15.8" customHeight="1"/>
    <row r="79" ht="15.8" customHeight="1"/>
    <row r="80" ht="15.8" customHeight="1"/>
    <row r="81" ht="15.8" customHeight="1"/>
    <row r="82" ht="15.8" customHeight="1"/>
    <row r="83" ht="15.8" customHeight="1"/>
    <row r="84" ht="15.8" customHeight="1"/>
    <row r="85" ht="15.8" customHeight="1"/>
    <row r="86" ht="15.8" customHeight="1"/>
    <row r="87" ht="15.8" customHeight="1"/>
    <row r="88" ht="15.8" customHeight="1"/>
    <row r="89" ht="15.8" customHeight="1"/>
    <row r="90" ht="15.8" customHeight="1"/>
    <row r="91" ht="15.8" customHeight="1"/>
    <row r="92" ht="15.8" customHeight="1"/>
    <row r="93" ht="15.8" customHeight="1"/>
    <row r="94" ht="15.8" customHeight="1"/>
    <row r="95" ht="15.8" customHeight="1"/>
    <row r="96" ht="15.8" customHeight="1"/>
    <row r="97" ht="15.8" customHeight="1"/>
    <row r="98" ht="15.8" customHeight="1"/>
    <row r="99" ht="15.8" customHeight="1"/>
    <row r="100" ht="15.8" customHeight="1"/>
    <row r="101" ht="15.8" customHeight="1"/>
    <row r="102" ht="15.8" customHeight="1"/>
    <row r="103" ht="15.8" customHeight="1"/>
    <row r="104" ht="15.8" customHeight="1"/>
    <row r="105" ht="15.8" customHeight="1"/>
    <row r="106" ht="15.8" customHeight="1"/>
    <row r="107" ht="15.8" customHeight="1"/>
    <row r="108" ht="15.8" customHeight="1"/>
    <row r="109" ht="15.8" customHeight="1"/>
    <row r="110" ht="15.8" customHeight="1"/>
    <row r="111" ht="15.8" customHeight="1"/>
    <row r="112" ht="15.8" customHeight="1"/>
    <row r="113" ht="15.8" customHeight="1"/>
    <row r="114" ht="15.8" customHeight="1"/>
    <row r="115" ht="15.8" customHeight="1"/>
    <row r="116" ht="15.8" customHeight="1"/>
    <row r="117" ht="15.8" customHeight="1"/>
    <row r="118" ht="15.8" customHeight="1"/>
    <row r="119" ht="15.8" customHeight="1"/>
    <row r="120" ht="15.8" customHeight="1"/>
    <row r="121" ht="15.8" customHeight="1"/>
    <row r="122" ht="15.8" customHeight="1"/>
    <row r="123" ht="15.8" customHeight="1"/>
    <row r="124" ht="15.8" customHeight="1"/>
    <row r="125" ht="15.8" customHeight="1"/>
    <row r="126" ht="15.8" customHeight="1"/>
    <row r="127" ht="15.8" customHeight="1"/>
    <row r="128" ht="15.8" customHeight="1"/>
    <row r="129" ht="15.8" customHeight="1"/>
    <row r="130" ht="15.8" customHeight="1"/>
    <row r="131" ht="15.8" customHeight="1"/>
    <row r="132" ht="15.8" customHeight="1"/>
    <row r="133" ht="15.8" customHeight="1"/>
    <row r="134" ht="15.8" customHeight="1"/>
    <row r="135" ht="15.8" customHeight="1"/>
    <row r="136" ht="15.8" customHeight="1"/>
    <row r="137" ht="15.8" customHeight="1"/>
    <row r="138" ht="15.8" customHeight="1"/>
    <row r="139" ht="15.8" customHeight="1"/>
    <row r="140" ht="15.8" customHeight="1"/>
    <row r="141" ht="15.8" customHeight="1"/>
    <row r="142" ht="15.8" customHeight="1"/>
    <row r="143" ht="15.8" customHeight="1"/>
    <row r="144" ht="15.8" customHeight="1"/>
    <row r="145" ht="15.8" customHeight="1"/>
    <row r="146" ht="15.8" customHeight="1"/>
    <row r="147" ht="15.8" customHeight="1"/>
    <row r="148" ht="15.8" customHeight="1"/>
    <row r="149" ht="15.8" customHeight="1"/>
    <row r="150" ht="15.8" customHeight="1"/>
    <row r="151" ht="15.8" customHeight="1"/>
    <row r="152" ht="15.8" customHeight="1"/>
    <row r="153" ht="15.8" customHeight="1"/>
    <row r="154" ht="15.8" customHeight="1"/>
    <row r="155" ht="15.8" customHeight="1"/>
    <row r="156" ht="15.8" customHeight="1"/>
    <row r="157" ht="15.8" customHeight="1"/>
    <row r="158" ht="15.8" customHeight="1"/>
    <row r="159" ht="15.8" customHeight="1"/>
    <row r="160" ht="15.8" customHeight="1"/>
    <row r="161" ht="15.8" customHeight="1"/>
    <row r="162" ht="15.8" customHeight="1"/>
    <row r="163" ht="15.8" customHeight="1"/>
    <row r="164" ht="15.8" customHeight="1"/>
    <row r="165" ht="15.8" customHeight="1"/>
    <row r="166" ht="15.8" customHeight="1"/>
    <row r="167" ht="15.8" customHeight="1"/>
    <row r="168" ht="15.8" customHeight="1"/>
    <row r="169" ht="15.8" customHeight="1"/>
    <row r="170" ht="15.8" customHeight="1"/>
    <row r="171" ht="15.8" customHeight="1"/>
    <row r="172" ht="15.8" customHeight="1"/>
    <row r="173" ht="15.8" customHeight="1"/>
    <row r="174" ht="15.8" customHeight="1"/>
    <row r="175" ht="15.8" customHeight="1"/>
    <row r="176" ht="15.8" customHeight="1"/>
    <row r="177" ht="15.8" customHeight="1"/>
    <row r="178" ht="15.8" customHeight="1"/>
    <row r="179" ht="15.8" customHeight="1"/>
    <row r="180" ht="15.8" customHeight="1"/>
    <row r="181" ht="15.8" customHeight="1"/>
    <row r="182" ht="15.8" customHeight="1"/>
    <row r="183" ht="15.8" customHeight="1"/>
    <row r="184" ht="15.8" customHeight="1"/>
    <row r="185" ht="15.8" customHeight="1"/>
    <row r="186" ht="15.8" customHeight="1"/>
    <row r="187" ht="15.8" customHeight="1"/>
    <row r="188" ht="15.8" customHeight="1"/>
    <row r="189" ht="15.8" customHeight="1"/>
    <row r="190" ht="15.8" customHeight="1"/>
    <row r="191" ht="15.8" customHeight="1"/>
    <row r="192" ht="15.8" customHeight="1"/>
    <row r="193" ht="15.8" customHeight="1"/>
    <row r="194" ht="15.8" customHeight="1"/>
    <row r="195" ht="15.8" customHeight="1"/>
    <row r="196" ht="15.8" customHeight="1"/>
    <row r="197" ht="15.8" customHeight="1"/>
    <row r="198" ht="15.8" customHeight="1"/>
    <row r="199" ht="15.8" customHeight="1"/>
    <row r="200" ht="15.8" customHeight="1"/>
    <row r="201" ht="15.8" customHeight="1"/>
    <row r="202" ht="15.8" customHeight="1"/>
    <row r="203" ht="15.8" customHeight="1"/>
    <row r="204" ht="15.8" customHeight="1"/>
    <row r="205" ht="15.8" customHeight="1"/>
    <row r="206" ht="15.8" customHeight="1"/>
    <row r="207" ht="15.8" customHeight="1"/>
    <row r="208" ht="15.8" customHeight="1"/>
    <row r="209" ht="15.8" customHeight="1"/>
    <row r="210" ht="15.8" customHeight="1"/>
    <row r="211" ht="15.8" customHeight="1"/>
    <row r="212" ht="15.8" customHeight="1"/>
    <row r="213" ht="15.8" customHeight="1"/>
    <row r="214" ht="15.8" customHeight="1"/>
    <row r="215" ht="15.8" customHeight="1"/>
    <row r="216" ht="15.8" customHeight="1"/>
    <row r="217" ht="15.8" customHeight="1"/>
    <row r="218" ht="15.8" customHeight="1"/>
    <row r="219" ht="15.8" customHeight="1"/>
    <row r="220" ht="15.8" customHeight="1"/>
    <row r="221" ht="15.8" customHeight="1"/>
    <row r="222" ht="15.8" customHeight="1"/>
    <row r="223" ht="15.8" customHeight="1"/>
    <row r="224" ht="15.8" customHeight="1"/>
    <row r="225" ht="15.8" customHeight="1"/>
    <row r="226" ht="15.8" customHeight="1"/>
    <row r="227" ht="15.8" customHeight="1"/>
    <row r="228" ht="15.8" customHeight="1"/>
    <row r="229" ht="15.8" customHeight="1"/>
    <row r="230" ht="15.8" customHeight="1"/>
    <row r="231" ht="15.8" customHeight="1"/>
    <row r="232" ht="15.8" customHeight="1"/>
    <row r="233" ht="15.8" customHeight="1"/>
    <row r="234" ht="15.8" customHeight="1"/>
    <row r="235" ht="15.8" customHeight="1"/>
    <row r="236" ht="15.8" customHeight="1"/>
    <row r="237" ht="15.8" customHeight="1"/>
    <row r="238" ht="15.8" customHeight="1"/>
    <row r="239" ht="15.8" customHeight="1"/>
    <row r="240" ht="15.8" customHeight="1"/>
    <row r="241" ht="15.8" customHeight="1"/>
    <row r="242" ht="15.8" customHeight="1"/>
    <row r="243" ht="15.8" customHeight="1"/>
    <row r="244" ht="15.8" customHeight="1"/>
    <row r="245" ht="15.8" customHeight="1"/>
    <row r="246" ht="15.8" customHeight="1"/>
    <row r="247" ht="15.8" customHeight="1"/>
    <row r="248" ht="15.8" customHeight="1"/>
    <row r="249" ht="15.8" customHeight="1"/>
    <row r="250" ht="15.8" customHeight="1"/>
    <row r="251" ht="15.8" customHeight="1"/>
    <row r="252" ht="15.8" customHeight="1"/>
    <row r="253" ht="15.8" customHeight="1"/>
    <row r="254" ht="15.8" customHeight="1"/>
    <row r="255" ht="15.8" customHeight="1"/>
    <row r="256" ht="15.8" customHeight="1"/>
    <row r="257" ht="15.8" customHeight="1"/>
    <row r="258" ht="15.8" customHeight="1"/>
    <row r="259" ht="15.8" customHeight="1"/>
    <row r="260" ht="15.8" customHeight="1"/>
    <row r="261" ht="15.8" customHeight="1"/>
    <row r="262" ht="15.8" customHeight="1"/>
    <row r="263" ht="15.8" customHeight="1"/>
    <row r="264" ht="15.8" customHeight="1"/>
    <row r="265" ht="15.8" customHeight="1"/>
    <row r="266" ht="15.8" customHeight="1"/>
    <row r="267" ht="15.8" customHeight="1"/>
    <row r="268" ht="15.8" customHeight="1"/>
    <row r="269" ht="15.8" customHeight="1"/>
    <row r="270" ht="15.8" customHeight="1"/>
    <row r="271" ht="15.8" customHeight="1"/>
    <row r="272" ht="15.8" customHeight="1"/>
    <row r="273" ht="15.8" customHeight="1"/>
    <row r="274" ht="15.8" customHeight="1"/>
    <row r="275" ht="15.8" customHeight="1"/>
    <row r="276" ht="15.8" customHeight="1"/>
    <row r="277" ht="15.8" customHeight="1"/>
    <row r="278" ht="15.8" customHeight="1"/>
    <row r="279" ht="15.8" customHeight="1"/>
    <row r="280" ht="15.8" customHeight="1"/>
    <row r="281" ht="15.8" customHeight="1"/>
    <row r="282" ht="15.8" customHeight="1"/>
    <row r="283" ht="15.8" customHeight="1"/>
    <row r="284" ht="15.8" customHeight="1"/>
    <row r="285" ht="15.8" customHeight="1"/>
    <row r="286" ht="15.8" customHeight="1"/>
    <row r="287" ht="15.8" customHeight="1"/>
    <row r="288" ht="15.8" customHeight="1"/>
    <row r="289" ht="15.8" customHeight="1"/>
    <row r="290" ht="15.8" customHeight="1"/>
    <row r="291" ht="15.8" customHeight="1"/>
    <row r="292" ht="15.8" customHeight="1"/>
    <row r="293" ht="15.8" customHeight="1"/>
    <row r="294" ht="15.8" customHeight="1"/>
    <row r="295" ht="15.8" customHeight="1"/>
    <row r="296" ht="15.8" customHeight="1"/>
    <row r="297" ht="15.8" customHeight="1"/>
    <row r="298" ht="15.8" customHeight="1"/>
    <row r="299" ht="15.8" customHeight="1"/>
    <row r="300" ht="15.8" customHeight="1"/>
    <row r="301" ht="15.8" customHeight="1"/>
    <row r="302" ht="15.8" customHeight="1"/>
    <row r="303" ht="15.8" customHeight="1"/>
    <row r="304" ht="15.8" customHeight="1"/>
    <row r="305" ht="15.8" customHeight="1"/>
    <row r="306" ht="15.8" customHeight="1"/>
    <row r="307" ht="15.8" customHeight="1"/>
    <row r="308" ht="15.8" customHeight="1"/>
    <row r="309" ht="15.8" customHeight="1"/>
    <row r="310" ht="15.8" customHeight="1"/>
    <row r="311" ht="15.8" customHeight="1"/>
    <row r="312" ht="15.8" customHeight="1"/>
    <row r="313" ht="15.8" customHeight="1"/>
    <row r="314" ht="15.8" customHeight="1"/>
    <row r="315" ht="15.8" customHeight="1"/>
    <row r="316" ht="15.8" customHeight="1"/>
    <row r="317" ht="15.8" customHeight="1"/>
    <row r="318" ht="15.8" customHeight="1"/>
    <row r="319" ht="15.8" customHeight="1"/>
    <row r="320" ht="15.8" customHeight="1"/>
    <row r="321" ht="15.8" customHeight="1"/>
    <row r="322" ht="15.8" customHeight="1"/>
    <row r="323" ht="15.8" customHeight="1"/>
    <row r="324" ht="15.8" customHeight="1"/>
    <row r="325" ht="15.8" customHeight="1"/>
    <row r="326" ht="15.8" customHeight="1"/>
    <row r="327" ht="15.8" customHeight="1"/>
    <row r="328" ht="15.8" customHeight="1"/>
    <row r="329" ht="15.8" customHeight="1"/>
    <row r="330" ht="15.8" customHeight="1"/>
    <row r="331" ht="15.8" customHeight="1"/>
    <row r="332" ht="15.8" customHeight="1"/>
    <row r="333" ht="15.8" customHeight="1"/>
    <row r="334" ht="15.8" customHeight="1"/>
    <row r="335" ht="15.8" customHeight="1"/>
    <row r="336" ht="15.8" customHeight="1"/>
    <row r="337" ht="15.8" customHeight="1"/>
    <row r="338" ht="15.8" customHeight="1"/>
    <row r="339" ht="15.8" customHeight="1"/>
    <row r="340" ht="15.8" customHeight="1"/>
    <row r="341" ht="15.8" customHeight="1"/>
    <row r="342" ht="15.8" customHeight="1"/>
    <row r="343" ht="15.8" customHeight="1"/>
    <row r="344" ht="15.8" customHeight="1"/>
    <row r="345" ht="15.8" customHeight="1"/>
    <row r="346" ht="15.8" customHeight="1"/>
    <row r="347" ht="15.8" customHeight="1"/>
    <row r="348" ht="15.8" customHeight="1"/>
    <row r="349" ht="15.8" customHeight="1"/>
    <row r="350" ht="15.8" customHeight="1"/>
    <row r="351" ht="15.8" customHeight="1"/>
    <row r="352" ht="15.8" customHeight="1"/>
    <row r="353" ht="15.8" customHeight="1"/>
    <row r="354" ht="15.8" customHeight="1"/>
    <row r="355" ht="15.8" customHeight="1"/>
    <row r="356" ht="15.8" customHeight="1"/>
    <row r="357" ht="15.8" customHeight="1"/>
    <row r="358" ht="15.8" customHeight="1"/>
    <row r="359" ht="15.8" customHeight="1"/>
    <row r="360" ht="15.8" customHeight="1"/>
    <row r="361" ht="15.8" customHeight="1"/>
    <row r="362" ht="15.8" customHeight="1"/>
    <row r="363" ht="15.8" customHeight="1"/>
    <row r="364" ht="15.8" customHeight="1"/>
    <row r="365" ht="15.8" customHeight="1"/>
    <row r="366" ht="15.8" customHeight="1"/>
    <row r="367" ht="15.8" customHeight="1"/>
    <row r="368" ht="15.8" customHeight="1"/>
    <row r="369" ht="15.8" customHeight="1"/>
    <row r="370" ht="15.8" customHeight="1"/>
    <row r="371" ht="15.8" customHeight="1"/>
    <row r="372" ht="15.8" customHeight="1"/>
    <row r="373" ht="15.8" customHeight="1"/>
    <row r="374" ht="15.8" customHeight="1"/>
    <row r="375" ht="15.8" customHeight="1"/>
    <row r="376" ht="15.8" customHeight="1"/>
    <row r="377" ht="15.8" customHeight="1"/>
    <row r="378" ht="15.8" customHeight="1"/>
    <row r="379" ht="15.8" customHeight="1"/>
    <row r="380" ht="15.8" customHeight="1"/>
    <row r="381" ht="15.8" customHeight="1"/>
    <row r="382" ht="15.8" customHeight="1"/>
    <row r="383" ht="15.8" customHeight="1"/>
    <row r="384" ht="15.8" customHeight="1"/>
    <row r="385" ht="15.8" customHeight="1"/>
    <row r="386" ht="15.8" customHeight="1"/>
    <row r="387" ht="15.8" customHeight="1"/>
    <row r="388" ht="15.8" customHeight="1"/>
    <row r="389" ht="15.8" customHeight="1"/>
    <row r="390" ht="15.8" customHeight="1"/>
    <row r="391" ht="15.8" customHeight="1"/>
    <row r="392" ht="15.8" customHeight="1"/>
    <row r="393" ht="15.8" customHeight="1"/>
    <row r="394" ht="15.8" customHeight="1"/>
    <row r="395" ht="15.8" customHeight="1"/>
    <row r="396" ht="15.8" customHeight="1"/>
    <row r="397" ht="15.8" customHeight="1"/>
    <row r="398" ht="15.8" customHeight="1"/>
    <row r="399" ht="15.8" customHeight="1"/>
    <row r="400" ht="15.8" customHeight="1"/>
    <row r="401" ht="15.8" customHeight="1"/>
    <row r="402" ht="15.8" customHeight="1"/>
    <row r="403" ht="15.8" customHeight="1"/>
    <row r="404" ht="15.8" customHeight="1"/>
    <row r="405" ht="15.8" customHeight="1"/>
    <row r="406" ht="15.8" customHeight="1"/>
    <row r="407" ht="15.8" customHeight="1"/>
    <row r="408" ht="15.8" customHeight="1"/>
    <row r="409" ht="15.8" customHeight="1"/>
    <row r="410" ht="15.8" customHeight="1"/>
    <row r="411" ht="15.8" customHeight="1"/>
    <row r="412" ht="15.8" customHeight="1"/>
    <row r="413" ht="15.8" customHeight="1"/>
    <row r="414" ht="15.8" customHeight="1"/>
    <row r="415" ht="15.8" customHeight="1"/>
    <row r="416" ht="15.8" customHeight="1"/>
    <row r="417" ht="15.8" customHeight="1"/>
    <row r="418" ht="15.8" customHeight="1"/>
    <row r="419" ht="15.8" customHeight="1"/>
    <row r="420" ht="15.8" customHeight="1"/>
    <row r="421" ht="15.8" customHeight="1"/>
    <row r="422" ht="15.8" customHeight="1"/>
    <row r="423" ht="15.8" customHeight="1"/>
    <row r="424" ht="15.8" customHeight="1"/>
    <row r="425" ht="15.8" customHeight="1"/>
    <row r="426" ht="15.8" customHeight="1"/>
    <row r="427" ht="15.8" customHeight="1"/>
    <row r="428" ht="15.8" customHeight="1"/>
    <row r="429" ht="15.8" customHeight="1"/>
    <row r="430" ht="15.8" customHeight="1"/>
    <row r="431" ht="15.8" customHeight="1"/>
    <row r="432" ht="15.8" customHeight="1"/>
    <row r="433" ht="15.8" customHeight="1"/>
    <row r="434" ht="15.8" customHeight="1"/>
    <row r="435" ht="15.8" customHeight="1"/>
    <row r="436" ht="15.8" customHeight="1"/>
    <row r="437" ht="15.8" customHeight="1"/>
    <row r="438" ht="15.8" customHeight="1"/>
    <row r="439" ht="15.8" customHeight="1"/>
    <row r="440" ht="15.8" customHeight="1"/>
    <row r="441" ht="15.8" customHeight="1"/>
    <row r="442" ht="15.8" customHeight="1"/>
    <row r="443" ht="15.8" customHeight="1"/>
    <row r="444" ht="15.8" customHeight="1"/>
    <row r="445" ht="15.8" customHeight="1"/>
    <row r="446" ht="15.8" customHeight="1"/>
    <row r="447" ht="15.8" customHeight="1"/>
    <row r="448" ht="15.8" customHeight="1"/>
    <row r="449" ht="15.8" customHeight="1"/>
    <row r="450" ht="15.8" customHeight="1"/>
    <row r="451" ht="15.8" customHeight="1"/>
    <row r="452" ht="15.8" customHeight="1"/>
    <row r="453" ht="15.8" customHeight="1"/>
    <row r="454" ht="15.8" customHeight="1"/>
    <row r="455" ht="15.8" customHeight="1"/>
    <row r="456" ht="15.8" customHeight="1"/>
    <row r="457" ht="15.8" customHeight="1"/>
    <row r="458" ht="15.8" customHeight="1"/>
    <row r="459" ht="15.8" customHeight="1"/>
    <row r="460" ht="15.8" customHeight="1"/>
    <row r="461" ht="15.8" customHeight="1"/>
    <row r="462" ht="15.8" customHeight="1"/>
    <row r="463" ht="15.8" customHeight="1"/>
    <row r="464" ht="15.8" customHeight="1"/>
    <row r="465" ht="15.8" customHeight="1"/>
    <row r="466" ht="15.8" customHeight="1"/>
    <row r="467" ht="15.8" customHeight="1"/>
    <row r="468" ht="15.8" customHeight="1"/>
    <row r="469" ht="15.8" customHeight="1"/>
    <row r="470" ht="15.8" customHeight="1"/>
    <row r="471" ht="15.8" customHeight="1"/>
    <row r="472" ht="15.8" customHeight="1"/>
    <row r="473" ht="15.8" customHeight="1"/>
    <row r="474" ht="15.8" customHeight="1"/>
    <row r="475" ht="15.8" customHeight="1"/>
    <row r="476" ht="15.8" customHeight="1"/>
    <row r="477" ht="15.8" customHeight="1"/>
    <row r="478" ht="15.8" customHeight="1"/>
    <row r="479" ht="15.8" customHeight="1"/>
    <row r="480" ht="15.8" customHeight="1"/>
    <row r="481" ht="15.8" customHeight="1"/>
    <row r="482" ht="15.8" customHeight="1"/>
    <row r="483" ht="15.8" customHeight="1"/>
    <row r="484" ht="15.8" customHeight="1"/>
    <row r="485" ht="15.8" customHeight="1"/>
    <row r="486" ht="15.8" customHeight="1"/>
    <row r="487" ht="15.8" customHeight="1"/>
    <row r="488" ht="15.8" customHeight="1"/>
    <row r="489" ht="15.8" customHeight="1"/>
    <row r="490" ht="15.8" customHeight="1"/>
    <row r="491" ht="15.8" customHeight="1"/>
    <row r="492" ht="15.8" customHeight="1"/>
    <row r="493" ht="15.8" customHeight="1"/>
    <row r="494" ht="15.8" customHeight="1"/>
    <row r="495" ht="15.8" customHeight="1"/>
    <row r="496" ht="15.8" customHeight="1"/>
    <row r="497" ht="15.8" customHeight="1"/>
    <row r="498" ht="15.8" customHeight="1"/>
    <row r="499" ht="15.8" customHeight="1"/>
    <row r="500" ht="15.8" customHeight="1"/>
    <row r="501" ht="15.8" customHeight="1"/>
    <row r="502" ht="15.8" customHeight="1"/>
    <row r="503" ht="15.8" customHeight="1"/>
    <row r="504" ht="15.8" customHeight="1"/>
    <row r="505" ht="15.8" customHeight="1"/>
    <row r="506" ht="15.8" customHeight="1"/>
    <row r="507" ht="15.8" customHeight="1"/>
    <row r="508" ht="15.8" customHeight="1"/>
    <row r="509" ht="15.8" customHeight="1"/>
    <row r="510" ht="15.8" customHeight="1"/>
    <row r="511" ht="15.8" customHeight="1"/>
    <row r="512" ht="15.8" customHeight="1"/>
    <row r="513" ht="15.8" customHeight="1"/>
    <row r="514" ht="15.8" customHeight="1"/>
    <row r="515" ht="15.8" customHeight="1"/>
    <row r="516" ht="15.8" customHeight="1"/>
    <row r="517" ht="15.8" customHeight="1"/>
    <row r="518" ht="15.8" customHeight="1"/>
    <row r="519" ht="15.8" customHeight="1"/>
    <row r="520" ht="15.8" customHeight="1"/>
    <row r="521" ht="15.8" customHeight="1"/>
    <row r="522" ht="15.8" customHeight="1"/>
    <row r="523" ht="15.8" customHeight="1"/>
    <row r="524" ht="15.8" customHeight="1"/>
    <row r="525" ht="15.8" customHeight="1"/>
    <row r="526" ht="15.8" customHeight="1"/>
    <row r="527" ht="15.8" customHeight="1"/>
    <row r="528" ht="15.8" customHeight="1"/>
    <row r="529" ht="15.8" customHeight="1"/>
    <row r="530" ht="15.8" customHeight="1"/>
    <row r="531" ht="15.8" customHeight="1"/>
    <row r="532" ht="15.8" customHeight="1"/>
    <row r="533" ht="15.8" customHeight="1"/>
    <row r="534" ht="15.8" customHeight="1"/>
    <row r="535" ht="15.8" customHeight="1"/>
    <row r="536" ht="15.8" customHeight="1"/>
    <row r="537" ht="15.8" customHeight="1"/>
    <row r="538" ht="15.8" customHeight="1"/>
    <row r="539" ht="15.8" customHeight="1"/>
    <row r="540" ht="15.8" customHeight="1"/>
    <row r="541" ht="15.8" customHeight="1"/>
    <row r="542" ht="15.8" customHeight="1"/>
    <row r="543" ht="15.8" customHeight="1"/>
    <row r="544" ht="15.8" customHeight="1"/>
    <row r="545" ht="15.8" customHeight="1"/>
    <row r="546" ht="15.8" customHeight="1"/>
    <row r="547" ht="15.8" customHeight="1"/>
    <row r="548" ht="15.8" customHeight="1"/>
    <row r="549" ht="15.8" customHeight="1"/>
    <row r="550" ht="15.8" customHeight="1"/>
    <row r="551" ht="15.8" customHeight="1"/>
    <row r="552" ht="15.8" customHeight="1"/>
    <row r="553" ht="15.8" customHeight="1"/>
    <row r="554" ht="15.8" customHeight="1"/>
    <row r="555" ht="15.8" customHeight="1"/>
    <row r="556" ht="15.8" customHeight="1"/>
    <row r="557" ht="15.8" customHeight="1"/>
    <row r="558" ht="15.8" customHeight="1"/>
    <row r="559" ht="15.8" customHeight="1"/>
    <row r="560" ht="15.8" customHeight="1"/>
    <row r="561" ht="15.8" customHeight="1"/>
    <row r="562" ht="15.8" customHeight="1"/>
    <row r="563" ht="15.8" customHeight="1"/>
    <row r="564" ht="15.8" customHeight="1"/>
    <row r="565" ht="15.8" customHeight="1"/>
    <row r="566" ht="15.8" customHeight="1"/>
    <row r="567" ht="15.8" customHeight="1"/>
    <row r="568" ht="15.8" customHeight="1"/>
    <row r="569" ht="15.8" customHeight="1"/>
    <row r="570" ht="15.8" customHeight="1"/>
    <row r="571" ht="15.8" customHeight="1"/>
    <row r="572" ht="15.8" customHeight="1"/>
    <row r="573" ht="15.8" customHeight="1"/>
    <row r="574" ht="15.8" customHeight="1"/>
    <row r="575" ht="15.8" customHeight="1"/>
    <row r="576" ht="15.8" customHeight="1"/>
    <row r="577" ht="15.8" customHeight="1"/>
    <row r="578" ht="15.8" customHeight="1"/>
    <row r="579" ht="15.8" customHeight="1"/>
    <row r="580" ht="15.8" customHeight="1"/>
    <row r="581" ht="15.8" customHeight="1"/>
    <row r="582" ht="15.8" customHeight="1"/>
    <row r="583" ht="15.8" customHeight="1"/>
    <row r="584" ht="15.8" customHeight="1"/>
    <row r="585" ht="15.8" customHeight="1"/>
    <row r="586" ht="15.8" customHeight="1"/>
    <row r="587" ht="15.8" customHeight="1"/>
    <row r="588" ht="15.8" customHeight="1"/>
    <row r="589" ht="15.8" customHeight="1"/>
    <row r="590" ht="15.8" customHeight="1"/>
    <row r="591" ht="15.8" customHeight="1"/>
    <row r="592" ht="15.8" customHeight="1"/>
    <row r="593" ht="15.8" customHeight="1"/>
    <row r="594" ht="15.8" customHeight="1"/>
    <row r="595" ht="15.8" customHeight="1"/>
    <row r="596" ht="15.8" customHeight="1"/>
    <row r="597" ht="15.8" customHeight="1"/>
    <row r="598" ht="15.8" customHeight="1"/>
    <row r="599" ht="15.8" customHeight="1"/>
    <row r="600" ht="15.8" customHeight="1"/>
  </sheetData>
  <mergeCells count="485">
    <mergeCell ref="H62:J62"/>
    <mergeCell ref="K62:M62"/>
    <mergeCell ref="N62:P62"/>
    <mergeCell ref="B63:D63"/>
    <mergeCell ref="E30:F30"/>
    <mergeCell ref="E31:F31"/>
    <mergeCell ref="E35:F35"/>
    <mergeCell ref="E36:F36"/>
    <mergeCell ref="E37:F37"/>
    <mergeCell ref="E38:F38"/>
    <mergeCell ref="E39:F39"/>
    <mergeCell ref="E40:F40"/>
    <mergeCell ref="E41:F41"/>
    <mergeCell ref="E42:F42"/>
    <mergeCell ref="B60:C60"/>
    <mergeCell ref="B48:C48"/>
    <mergeCell ref="B49:C49"/>
    <mergeCell ref="B55:C55"/>
    <mergeCell ref="B56:C56"/>
    <mergeCell ref="B57:C57"/>
    <mergeCell ref="B58:C58"/>
    <mergeCell ref="B59:C59"/>
    <mergeCell ref="E59:F59"/>
    <mergeCell ref="E60:F60"/>
    <mergeCell ref="E53:F53"/>
    <mergeCell ref="E54:F54"/>
    <mergeCell ref="E55:F55"/>
    <mergeCell ref="E56:F56"/>
    <mergeCell ref="E57:F57"/>
    <mergeCell ref="E62:G62"/>
    <mergeCell ref="E61:G61"/>
    <mergeCell ref="H39:I39"/>
    <mergeCell ref="H40:I40"/>
    <mergeCell ref="H41:I41"/>
    <mergeCell ref="H42:I42"/>
    <mergeCell ref="H43:I43"/>
    <mergeCell ref="H44:I44"/>
    <mergeCell ref="H46:I46"/>
    <mergeCell ref="H45:I45"/>
    <mergeCell ref="E58:F58"/>
    <mergeCell ref="E48:F48"/>
    <mergeCell ref="E49:F49"/>
    <mergeCell ref="E50:F50"/>
    <mergeCell ref="E51:F51"/>
    <mergeCell ref="E52:F52"/>
    <mergeCell ref="E43:F43"/>
    <mergeCell ref="E44:F44"/>
    <mergeCell ref="E45:F45"/>
    <mergeCell ref="E46:F46"/>
    <mergeCell ref="E47:F47"/>
    <mergeCell ref="H63:J63"/>
    <mergeCell ref="B21:D21"/>
    <mergeCell ref="E21:G21"/>
    <mergeCell ref="H21:J21"/>
    <mergeCell ref="H57:I57"/>
    <mergeCell ref="H58:I58"/>
    <mergeCell ref="H59:I59"/>
    <mergeCell ref="H60:I60"/>
    <mergeCell ref="H52:I52"/>
    <mergeCell ref="H53:I53"/>
    <mergeCell ref="H54:I54"/>
    <mergeCell ref="H55:I55"/>
    <mergeCell ref="H56:I56"/>
    <mergeCell ref="H47:I47"/>
    <mergeCell ref="H48:I48"/>
    <mergeCell ref="H49:I49"/>
    <mergeCell ref="H50:I50"/>
    <mergeCell ref="H51:I51"/>
    <mergeCell ref="E63:G63"/>
    <mergeCell ref="H30:I30"/>
    <mergeCell ref="H31:I31"/>
    <mergeCell ref="H35:I35"/>
    <mergeCell ref="AF35:AG35"/>
    <mergeCell ref="AF36:AG36"/>
    <mergeCell ref="AF37:AG37"/>
    <mergeCell ref="B20:D20"/>
    <mergeCell ref="E20:G20"/>
    <mergeCell ref="H20:J20"/>
    <mergeCell ref="K20:M20"/>
    <mergeCell ref="K21:M21"/>
    <mergeCell ref="N20:P20"/>
    <mergeCell ref="Q20:S20"/>
    <mergeCell ref="B24:C24"/>
    <mergeCell ref="B25:C25"/>
    <mergeCell ref="B26:C26"/>
    <mergeCell ref="E24:F24"/>
    <mergeCell ref="E25:F25"/>
    <mergeCell ref="E26:F26"/>
    <mergeCell ref="H25:I25"/>
    <mergeCell ref="H26:I26"/>
    <mergeCell ref="Q24:R24"/>
    <mergeCell ref="Q25:R25"/>
    <mergeCell ref="Q26:R26"/>
    <mergeCell ref="K24:L24"/>
    <mergeCell ref="K25:L25"/>
    <mergeCell ref="K26:L26"/>
    <mergeCell ref="T32:V32"/>
    <mergeCell ref="Z36:AA36"/>
    <mergeCell ref="Z37:AA37"/>
    <mergeCell ref="N24:O24"/>
    <mergeCell ref="H27:I27"/>
    <mergeCell ref="K27:L27"/>
    <mergeCell ref="N27:O27"/>
    <mergeCell ref="AC24:AD24"/>
    <mergeCell ref="AC25:AD25"/>
    <mergeCell ref="AC26:AD26"/>
    <mergeCell ref="AC27:AD27"/>
    <mergeCell ref="N25:O25"/>
    <mergeCell ref="N26:O26"/>
    <mergeCell ref="H36:I36"/>
    <mergeCell ref="H37:I37"/>
    <mergeCell ref="Q28:R28"/>
    <mergeCell ref="N28:O28"/>
    <mergeCell ref="K28:L28"/>
    <mergeCell ref="H28:I28"/>
    <mergeCell ref="H32:J32"/>
    <mergeCell ref="K32:M32"/>
    <mergeCell ref="N32:P32"/>
    <mergeCell ref="Q32:S32"/>
    <mergeCell ref="H24:I24"/>
    <mergeCell ref="B61:D61"/>
    <mergeCell ref="B62:D62"/>
    <mergeCell ref="B32:D32"/>
    <mergeCell ref="B27:C27"/>
    <mergeCell ref="B39:C39"/>
    <mergeCell ref="B40:C40"/>
    <mergeCell ref="B41:C41"/>
    <mergeCell ref="B42:C42"/>
    <mergeCell ref="B43:C43"/>
    <mergeCell ref="B44:C44"/>
    <mergeCell ref="B45:C45"/>
    <mergeCell ref="B46:C46"/>
    <mergeCell ref="B47:C47"/>
    <mergeCell ref="B54:C54"/>
    <mergeCell ref="B30:C30"/>
    <mergeCell ref="B31:C31"/>
    <mergeCell ref="B50:C50"/>
    <mergeCell ref="B51:C51"/>
    <mergeCell ref="B52:C52"/>
    <mergeCell ref="B53:C53"/>
    <mergeCell ref="B36:C36"/>
    <mergeCell ref="B37:C37"/>
    <mergeCell ref="B38:C38"/>
    <mergeCell ref="B28:C28"/>
    <mergeCell ref="B1:D1"/>
    <mergeCell ref="E1:G1"/>
    <mergeCell ref="H1:J1"/>
    <mergeCell ref="K1:M1"/>
    <mergeCell ref="N1:P1"/>
    <mergeCell ref="Q1:S1"/>
    <mergeCell ref="T1:V1"/>
    <mergeCell ref="W1:Y1"/>
    <mergeCell ref="Z1:AB1"/>
    <mergeCell ref="P17:P18"/>
    <mergeCell ref="D17:D18"/>
    <mergeCell ref="G17:G18"/>
    <mergeCell ref="J17:J18"/>
    <mergeCell ref="M17:M18"/>
    <mergeCell ref="S17:S18"/>
    <mergeCell ref="V17:V18"/>
    <mergeCell ref="Y17:Y18"/>
    <mergeCell ref="AB17:AB18"/>
    <mergeCell ref="AI20:AK20"/>
    <mergeCell ref="AI21:AK21"/>
    <mergeCell ref="AF21:AH21"/>
    <mergeCell ref="Q21:S21"/>
    <mergeCell ref="AL17:AL18"/>
    <mergeCell ref="AC21:AE21"/>
    <mergeCell ref="AC1:AE1"/>
    <mergeCell ref="AF1:AH1"/>
    <mergeCell ref="AI1:AK1"/>
    <mergeCell ref="AE17:AE18"/>
    <mergeCell ref="AH17:AH18"/>
    <mergeCell ref="AK17:AK18"/>
    <mergeCell ref="T26:U26"/>
    <mergeCell ref="W24:X24"/>
    <mergeCell ref="W25:X25"/>
    <mergeCell ref="W26:X26"/>
    <mergeCell ref="Z24:AA24"/>
    <mergeCell ref="Z25:AA25"/>
    <mergeCell ref="Z26:AA26"/>
    <mergeCell ref="AC20:AE20"/>
    <mergeCell ref="AF20:AH20"/>
    <mergeCell ref="Z20:AB20"/>
    <mergeCell ref="T20:V20"/>
    <mergeCell ref="W20:Y20"/>
    <mergeCell ref="N21:P21"/>
    <mergeCell ref="T21:V21"/>
    <mergeCell ref="W21:Y21"/>
    <mergeCell ref="Z21:AB21"/>
    <mergeCell ref="AI28:AJ28"/>
    <mergeCell ref="AF28:AG28"/>
    <mergeCell ref="AC28:AD28"/>
    <mergeCell ref="Z28:AA28"/>
    <mergeCell ref="W28:X28"/>
    <mergeCell ref="AI24:AJ24"/>
    <mergeCell ref="AI25:AJ25"/>
    <mergeCell ref="AI26:AJ26"/>
    <mergeCell ref="T28:U28"/>
    <mergeCell ref="Z27:AA27"/>
    <mergeCell ref="AI27:AJ27"/>
    <mergeCell ref="AF24:AG24"/>
    <mergeCell ref="AF25:AG25"/>
    <mergeCell ref="AF26:AG26"/>
    <mergeCell ref="AF27:AG27"/>
    <mergeCell ref="Q27:R27"/>
    <mergeCell ref="T27:U27"/>
    <mergeCell ref="W27:X27"/>
    <mergeCell ref="T24:U24"/>
    <mergeCell ref="T25:U25"/>
    <mergeCell ref="E28:F28"/>
    <mergeCell ref="B35:C35"/>
    <mergeCell ref="E32:G32"/>
    <mergeCell ref="Z35:AA35"/>
    <mergeCell ref="E27:F27"/>
    <mergeCell ref="H38:I38"/>
    <mergeCell ref="AI30:AJ30"/>
    <mergeCell ref="AI31:AJ31"/>
    <mergeCell ref="AF30:AG30"/>
    <mergeCell ref="AF31:AG31"/>
    <mergeCell ref="AC30:AD30"/>
    <mergeCell ref="AC31:AD31"/>
    <mergeCell ref="Z30:AA30"/>
    <mergeCell ref="Z31:AA31"/>
    <mergeCell ref="W30:X30"/>
    <mergeCell ref="W31:X31"/>
    <mergeCell ref="Q30:R30"/>
    <mergeCell ref="Q31:R31"/>
    <mergeCell ref="T30:U30"/>
    <mergeCell ref="T31:U31"/>
    <mergeCell ref="N30:O30"/>
    <mergeCell ref="N31:O31"/>
    <mergeCell ref="K30:L30"/>
    <mergeCell ref="K31:L31"/>
    <mergeCell ref="H61:J61"/>
    <mergeCell ref="N61:P61"/>
    <mergeCell ref="Q61:S61"/>
    <mergeCell ref="T61:V61"/>
    <mergeCell ref="W61:Y61"/>
    <mergeCell ref="Z61:AB61"/>
    <mergeCell ref="AC61:AE61"/>
    <mergeCell ref="AF61:AH61"/>
    <mergeCell ref="W32:Y32"/>
    <mergeCell ref="Z32:AB32"/>
    <mergeCell ref="AC32:AE32"/>
    <mergeCell ref="AF32:AH32"/>
    <mergeCell ref="K48:L48"/>
    <mergeCell ref="K49:L49"/>
    <mergeCell ref="K50:L50"/>
    <mergeCell ref="K51:L51"/>
    <mergeCell ref="K52:L52"/>
    <mergeCell ref="K53:L53"/>
    <mergeCell ref="K54:L54"/>
    <mergeCell ref="K55:L55"/>
    <mergeCell ref="K56:L56"/>
    <mergeCell ref="K57:L57"/>
    <mergeCell ref="K58:L58"/>
    <mergeCell ref="K59:L59"/>
    <mergeCell ref="AI32:AK32"/>
    <mergeCell ref="K63:M63"/>
    <mergeCell ref="N63:P63"/>
    <mergeCell ref="Q63:S63"/>
    <mergeCell ref="T63:V63"/>
    <mergeCell ref="W63:Y63"/>
    <mergeCell ref="Z63:AB63"/>
    <mergeCell ref="AC63:AE63"/>
    <mergeCell ref="AF63:AH63"/>
    <mergeCell ref="AI63:AK63"/>
    <mergeCell ref="AI61:AK61"/>
    <mergeCell ref="K35:L35"/>
    <mergeCell ref="K36:L36"/>
    <mergeCell ref="K37:L37"/>
    <mergeCell ref="K38:L38"/>
    <mergeCell ref="K39:L39"/>
    <mergeCell ref="K40:L40"/>
    <mergeCell ref="K41:L41"/>
    <mergeCell ref="K42:L42"/>
    <mergeCell ref="K43:L43"/>
    <mergeCell ref="K44:L44"/>
    <mergeCell ref="K45:L45"/>
    <mergeCell ref="K46:L46"/>
    <mergeCell ref="K47:L47"/>
    <mergeCell ref="K60:L60"/>
    <mergeCell ref="N35:O35"/>
    <mergeCell ref="N36:O36"/>
    <mergeCell ref="N37:O37"/>
    <mergeCell ref="N38:O38"/>
    <mergeCell ref="N39:O39"/>
    <mergeCell ref="N40:O40"/>
    <mergeCell ref="N41:O41"/>
    <mergeCell ref="N42:O42"/>
    <mergeCell ref="N43:O43"/>
    <mergeCell ref="N44:O44"/>
    <mergeCell ref="N45:O45"/>
    <mergeCell ref="N46:O46"/>
    <mergeCell ref="N47:O47"/>
    <mergeCell ref="N48:O48"/>
    <mergeCell ref="N49:O49"/>
    <mergeCell ref="N50:O50"/>
    <mergeCell ref="N51:O51"/>
    <mergeCell ref="N52:O52"/>
    <mergeCell ref="N53:O53"/>
    <mergeCell ref="N54:O54"/>
    <mergeCell ref="N55:O55"/>
    <mergeCell ref="N56:O56"/>
    <mergeCell ref="N57:O57"/>
    <mergeCell ref="N58:O58"/>
    <mergeCell ref="N59:O59"/>
    <mergeCell ref="N60:O60"/>
    <mergeCell ref="Q35:R35"/>
    <mergeCell ref="Q36:R36"/>
    <mergeCell ref="Q37:R37"/>
    <mergeCell ref="Q38:R38"/>
    <mergeCell ref="Q39:R39"/>
    <mergeCell ref="Q40:R40"/>
    <mergeCell ref="Q41:R41"/>
    <mergeCell ref="Q42:R42"/>
    <mergeCell ref="Q43:R43"/>
    <mergeCell ref="Q44:R44"/>
    <mergeCell ref="Q45:R45"/>
    <mergeCell ref="Q46:R46"/>
    <mergeCell ref="Q47:R47"/>
    <mergeCell ref="Q48:R48"/>
    <mergeCell ref="Q49:R49"/>
    <mergeCell ref="Q50:R50"/>
    <mergeCell ref="Q51:R51"/>
    <mergeCell ref="Q52:R52"/>
    <mergeCell ref="Q53:R53"/>
    <mergeCell ref="Q54:R54"/>
    <mergeCell ref="Q55:R55"/>
    <mergeCell ref="Q56:R56"/>
    <mergeCell ref="Q57:R57"/>
    <mergeCell ref="Q58:R58"/>
    <mergeCell ref="Q59:R59"/>
    <mergeCell ref="Q60:R60"/>
    <mergeCell ref="T35:U35"/>
    <mergeCell ref="T36:U36"/>
    <mergeCell ref="T37:U37"/>
    <mergeCell ref="T38:U38"/>
    <mergeCell ref="T39:U39"/>
    <mergeCell ref="T40:U40"/>
    <mergeCell ref="T41:U41"/>
    <mergeCell ref="T42:U42"/>
    <mergeCell ref="T43:U43"/>
    <mergeCell ref="T44:U44"/>
    <mergeCell ref="T45:U45"/>
    <mergeCell ref="T46:U46"/>
    <mergeCell ref="T47:U47"/>
    <mergeCell ref="T48:U48"/>
    <mergeCell ref="T49:U49"/>
    <mergeCell ref="T50:U50"/>
    <mergeCell ref="T51:U51"/>
    <mergeCell ref="T52:U52"/>
    <mergeCell ref="T53:U53"/>
    <mergeCell ref="T54:U54"/>
    <mergeCell ref="T55:U55"/>
    <mergeCell ref="T56:U56"/>
    <mergeCell ref="T57:U57"/>
    <mergeCell ref="T58:U58"/>
    <mergeCell ref="T59:U59"/>
    <mergeCell ref="T60:U60"/>
    <mergeCell ref="W35:X35"/>
    <mergeCell ref="W36:X36"/>
    <mergeCell ref="W37:X37"/>
    <mergeCell ref="W38:X38"/>
    <mergeCell ref="W39:X39"/>
    <mergeCell ref="W40:X40"/>
    <mergeCell ref="W41:X41"/>
    <mergeCell ref="W42:X42"/>
    <mergeCell ref="W43:X43"/>
    <mergeCell ref="W44:X44"/>
    <mergeCell ref="W45:X45"/>
    <mergeCell ref="W46:X46"/>
    <mergeCell ref="W47:X47"/>
    <mergeCell ref="W48:X48"/>
    <mergeCell ref="W49:X49"/>
    <mergeCell ref="W50:X50"/>
    <mergeCell ref="W51:X51"/>
    <mergeCell ref="W52:X52"/>
    <mergeCell ref="W53:X53"/>
    <mergeCell ref="W54:X54"/>
    <mergeCell ref="W55:X55"/>
    <mergeCell ref="W56:X56"/>
    <mergeCell ref="W57:X57"/>
    <mergeCell ref="W58:X58"/>
    <mergeCell ref="W59:X59"/>
    <mergeCell ref="W60:X60"/>
    <mergeCell ref="Z38:AA38"/>
    <mergeCell ref="Z39:AA39"/>
    <mergeCell ref="Z40:AA40"/>
    <mergeCell ref="Z41:AA41"/>
    <mergeCell ref="Z42:AA42"/>
    <mergeCell ref="Z43:AA43"/>
    <mergeCell ref="Z44:AA44"/>
    <mergeCell ref="Z45:AA45"/>
    <mergeCell ref="Z46:AA46"/>
    <mergeCell ref="Z47:AA47"/>
    <mergeCell ref="Z48:AA48"/>
    <mergeCell ref="Z49:AA49"/>
    <mergeCell ref="Z50:AA50"/>
    <mergeCell ref="Z51:AA51"/>
    <mergeCell ref="Z52:AA52"/>
    <mergeCell ref="Z53:AA53"/>
    <mergeCell ref="Z54:AA54"/>
    <mergeCell ref="Z55:AA55"/>
    <mergeCell ref="Z56:AA56"/>
    <mergeCell ref="Z57:AA57"/>
    <mergeCell ref="Z58:AA58"/>
    <mergeCell ref="Z59:AA59"/>
    <mergeCell ref="Z60:AA60"/>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54:AD54"/>
    <mergeCell ref="AC55:AD55"/>
    <mergeCell ref="AC56:AD56"/>
    <mergeCell ref="AC57:AD57"/>
    <mergeCell ref="AI53:AJ53"/>
    <mergeCell ref="AC58:AD58"/>
    <mergeCell ref="AC59:AD59"/>
    <mergeCell ref="AC60:AD60"/>
    <mergeCell ref="AF53:AG53"/>
    <mergeCell ref="AF54:AG54"/>
    <mergeCell ref="AI54:AJ54"/>
    <mergeCell ref="AI55:AJ55"/>
    <mergeCell ref="AI56:AJ56"/>
    <mergeCell ref="AI57:AJ57"/>
    <mergeCell ref="AI58:AJ58"/>
    <mergeCell ref="AI59:AJ59"/>
    <mergeCell ref="AI60:AJ60"/>
    <mergeCell ref="AF56:AG56"/>
    <mergeCell ref="AF57:AG57"/>
    <mergeCell ref="AF58:AG58"/>
    <mergeCell ref="AF59:AG59"/>
    <mergeCell ref="AF60:AG60"/>
    <mergeCell ref="AF55:AG55"/>
    <mergeCell ref="AF38:AG38"/>
    <mergeCell ref="AF39:AG39"/>
    <mergeCell ref="AF40:AG40"/>
    <mergeCell ref="AF41:AG41"/>
    <mergeCell ref="AF42:AG42"/>
    <mergeCell ref="AF43:AG43"/>
    <mergeCell ref="AF44:AG44"/>
    <mergeCell ref="AF45:AG45"/>
    <mergeCell ref="AF46:AG46"/>
    <mergeCell ref="AF47:AG47"/>
    <mergeCell ref="AF48:AG48"/>
    <mergeCell ref="AF49:AG49"/>
    <mergeCell ref="AF50:AG50"/>
    <mergeCell ref="AF51:AG51"/>
    <mergeCell ref="AF52:AG52"/>
    <mergeCell ref="AI44:AJ44"/>
    <mergeCell ref="AI45:AJ45"/>
    <mergeCell ref="AI46:AJ46"/>
    <mergeCell ref="AI47:AJ47"/>
    <mergeCell ref="AI48:AJ48"/>
    <mergeCell ref="AI49:AJ49"/>
    <mergeCell ref="AI50:AJ50"/>
    <mergeCell ref="AI51:AJ51"/>
    <mergeCell ref="AI52:AJ52"/>
    <mergeCell ref="AI35:AJ35"/>
    <mergeCell ref="AI36:AJ36"/>
    <mergeCell ref="AI37:AJ37"/>
    <mergeCell ref="AI38:AJ38"/>
    <mergeCell ref="AI39:AJ39"/>
    <mergeCell ref="AI40:AJ40"/>
    <mergeCell ref="AI41:AJ41"/>
    <mergeCell ref="AI42:AJ42"/>
    <mergeCell ref="AI43:AJ43"/>
  </mergeCells>
  <pageMargins left="0.7" right="0.7" top="0.75" bottom="0.7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DA62A-95F5-4B88-886F-C1418312D79D}">
  <sheetPr>
    <tabColor theme="7" tint="-0.249977111117893"/>
  </sheetPr>
  <dimension ref="A1:L114"/>
  <sheetViews>
    <sheetView workbookViewId="0">
      <pane ySplit="2" topLeftCell="A98" activePane="bottomLeft" state="frozen"/>
      <selection pane="bottomLeft" activeCell="C3" sqref="C3:H11"/>
    </sheetView>
  </sheetViews>
  <sheetFormatPr defaultColWidth="8.88671875" defaultRowHeight="14.3"/>
  <cols>
    <col min="1" max="1" width="13.21875" style="78" customWidth="1"/>
    <col min="2" max="2" width="3.33203125" style="243" customWidth="1"/>
    <col min="3" max="3" width="12.44140625" style="79" bestFit="1" customWidth="1"/>
    <col min="4" max="4" width="12.33203125" style="83" customWidth="1"/>
    <col min="5" max="5" width="15.88671875" style="13" bestFit="1" customWidth="1"/>
    <col min="6" max="6" width="9.6640625" style="80" bestFit="1" customWidth="1"/>
    <col min="7" max="7" width="10.44140625" style="80" bestFit="1" customWidth="1"/>
    <col min="8" max="8" width="6.88671875" style="84" bestFit="1" customWidth="1"/>
    <col min="9" max="9" width="2.21875" style="84" customWidth="1"/>
    <col min="10" max="10" width="10.44140625" style="13" bestFit="1" customWidth="1"/>
    <col min="11" max="11" width="9.6640625" style="81" bestFit="1" customWidth="1"/>
    <col min="12" max="12" width="10.109375" style="81" customWidth="1"/>
    <col min="13" max="16384" width="8.88671875" style="13"/>
  </cols>
  <sheetData>
    <row r="1" spans="1:12" ht="23.8">
      <c r="A1" s="688" t="s">
        <v>69</v>
      </c>
      <c r="B1" s="688"/>
      <c r="C1" s="688"/>
      <c r="D1" s="688"/>
      <c r="E1" s="688"/>
      <c r="F1" s="688"/>
      <c r="G1" s="688"/>
      <c r="H1" s="688"/>
      <c r="I1" s="688"/>
      <c r="J1" s="688"/>
      <c r="K1" s="688"/>
      <c r="L1" s="688"/>
    </row>
    <row r="2" spans="1:12" s="83" customFormat="1" ht="43.5" thickBot="1">
      <c r="A2" s="85"/>
      <c r="B2" s="242"/>
      <c r="C2" s="86" t="s">
        <v>64</v>
      </c>
      <c r="D2" s="83" t="s">
        <v>61</v>
      </c>
      <c r="E2" s="83" t="s">
        <v>62</v>
      </c>
      <c r="F2" s="87" t="s">
        <v>63</v>
      </c>
      <c r="G2" s="87" t="s">
        <v>79</v>
      </c>
      <c r="H2" s="88" t="s">
        <v>88</v>
      </c>
      <c r="I2" s="88"/>
      <c r="J2" s="83" t="s">
        <v>65</v>
      </c>
      <c r="K2" s="87" t="s">
        <v>66</v>
      </c>
      <c r="L2" s="89" t="s">
        <v>68</v>
      </c>
    </row>
    <row r="3" spans="1:12" ht="14.3" customHeight="1">
      <c r="A3" s="714" t="s">
        <v>1</v>
      </c>
      <c r="B3" s="684">
        <f>SUM(F3:G13)</f>
        <v>0</v>
      </c>
      <c r="C3" s="90"/>
      <c r="D3" s="91"/>
      <c r="E3" s="92"/>
      <c r="F3" s="93"/>
      <c r="G3" s="93"/>
      <c r="H3" s="94"/>
      <c r="I3" s="226"/>
      <c r="J3" s="92"/>
      <c r="K3" s="93"/>
      <c r="L3" s="232">
        <f>K3-F3</f>
        <v>0</v>
      </c>
    </row>
    <row r="4" spans="1:12">
      <c r="A4" s="715"/>
      <c r="B4" s="686"/>
      <c r="C4" s="95"/>
      <c r="D4" s="96"/>
      <c r="E4" s="97"/>
      <c r="F4" s="98"/>
      <c r="G4" s="98"/>
      <c r="H4" s="99"/>
      <c r="I4" s="227"/>
      <c r="J4" s="97"/>
      <c r="K4" s="98"/>
      <c r="L4" s="100">
        <f t="shared" ref="L4:L29" si="0">K4-F4</f>
        <v>0</v>
      </c>
    </row>
    <row r="5" spans="1:12">
      <c r="A5" s="715"/>
      <c r="B5" s="686"/>
      <c r="C5" s="95"/>
      <c r="D5" s="96"/>
      <c r="E5" s="97"/>
      <c r="F5" s="98"/>
      <c r="G5" s="98"/>
      <c r="H5" s="99"/>
      <c r="I5" s="227"/>
      <c r="J5" s="97"/>
      <c r="K5" s="98"/>
      <c r="L5" s="100">
        <f t="shared" si="0"/>
        <v>0</v>
      </c>
    </row>
    <row r="6" spans="1:12">
      <c r="A6" s="715"/>
      <c r="B6" s="686"/>
      <c r="C6" s="95"/>
      <c r="D6" s="96"/>
      <c r="E6" s="97"/>
      <c r="F6" s="98"/>
      <c r="G6" s="237"/>
      <c r="H6" s="238"/>
      <c r="I6" s="239"/>
      <c r="J6" s="97"/>
      <c r="K6" s="98"/>
      <c r="L6" s="100">
        <f t="shared" si="0"/>
        <v>0</v>
      </c>
    </row>
    <row r="7" spans="1:12">
      <c r="A7" s="715"/>
      <c r="B7" s="686"/>
      <c r="C7" s="95"/>
      <c r="D7" s="96"/>
      <c r="E7" s="97"/>
      <c r="F7" s="98"/>
      <c r="G7" s="98"/>
      <c r="H7" s="99"/>
      <c r="I7" s="227"/>
      <c r="J7" s="97"/>
      <c r="K7" s="98"/>
      <c r="L7" s="100">
        <f t="shared" si="0"/>
        <v>0</v>
      </c>
    </row>
    <row r="8" spans="1:12">
      <c r="A8" s="715"/>
      <c r="B8" s="686"/>
      <c r="C8" s="95"/>
      <c r="D8" s="96"/>
      <c r="E8" s="97"/>
      <c r="F8" s="98"/>
      <c r="G8" s="98"/>
      <c r="H8" s="99"/>
      <c r="I8" s="227"/>
      <c r="J8" s="97"/>
      <c r="K8" s="98"/>
      <c r="L8" s="100">
        <f t="shared" si="0"/>
        <v>0</v>
      </c>
    </row>
    <row r="9" spans="1:12">
      <c r="A9" s="715"/>
      <c r="B9" s="686"/>
      <c r="C9" s="95"/>
      <c r="D9" s="96"/>
      <c r="E9" s="97"/>
      <c r="F9" s="98"/>
      <c r="G9" s="98"/>
      <c r="H9" s="99"/>
      <c r="I9" s="227"/>
      <c r="J9" s="97"/>
      <c r="K9" s="98"/>
      <c r="L9" s="100">
        <f t="shared" si="0"/>
        <v>0</v>
      </c>
    </row>
    <row r="10" spans="1:12">
      <c r="A10" s="715"/>
      <c r="B10" s="686"/>
      <c r="C10" s="95"/>
      <c r="D10" s="96"/>
      <c r="E10" s="97"/>
      <c r="F10" s="98"/>
      <c r="G10" s="98"/>
      <c r="H10" s="99"/>
      <c r="I10" s="227"/>
      <c r="J10" s="97"/>
      <c r="K10" s="98"/>
      <c r="L10" s="100">
        <f t="shared" si="0"/>
        <v>0</v>
      </c>
    </row>
    <row r="11" spans="1:12">
      <c r="A11" s="715"/>
      <c r="B11" s="686"/>
      <c r="C11" s="95"/>
      <c r="D11" s="96"/>
      <c r="E11" s="97"/>
      <c r="F11" s="98"/>
      <c r="G11" s="98"/>
      <c r="H11" s="99"/>
      <c r="I11" s="227"/>
      <c r="J11" s="97"/>
      <c r="K11" s="98"/>
      <c r="L11" s="100">
        <f t="shared" si="0"/>
        <v>0</v>
      </c>
    </row>
    <row r="12" spans="1:12">
      <c r="A12" s="715"/>
      <c r="B12" s="686"/>
      <c r="C12" s="95"/>
      <c r="D12" s="96"/>
      <c r="E12" s="97"/>
      <c r="F12" s="98"/>
      <c r="G12" s="98"/>
      <c r="H12" s="99"/>
      <c r="I12" s="227"/>
      <c r="J12" s="97"/>
      <c r="K12" s="98"/>
      <c r="L12" s="100"/>
    </row>
    <row r="13" spans="1:12" ht="57.75" customHeight="1" thickBot="1">
      <c r="A13" s="716"/>
      <c r="B13" s="687"/>
      <c r="C13" s="627"/>
      <c r="D13" s="628"/>
      <c r="E13" s="629"/>
      <c r="F13" s="630"/>
      <c r="G13" s="630"/>
      <c r="H13" s="631"/>
      <c r="I13" s="228"/>
      <c r="J13" s="629"/>
      <c r="K13" s="630"/>
      <c r="L13" s="632">
        <f t="shared" si="0"/>
        <v>0</v>
      </c>
    </row>
    <row r="14" spans="1:12">
      <c r="A14" s="717" t="s">
        <v>3</v>
      </c>
      <c r="B14" s="685">
        <f>SUM(F14:G21)</f>
        <v>0</v>
      </c>
      <c r="C14" s="621"/>
      <c r="D14" s="622"/>
      <c r="E14" s="623"/>
      <c r="F14" s="624"/>
      <c r="G14" s="624"/>
      <c r="H14" s="625"/>
      <c r="I14" s="288"/>
      <c r="J14" s="623"/>
      <c r="K14" s="624"/>
      <c r="L14" s="626">
        <f t="shared" si="0"/>
        <v>0</v>
      </c>
    </row>
    <row r="15" spans="1:12">
      <c r="A15" s="718"/>
      <c r="B15" s="686"/>
      <c r="C15" s="102"/>
      <c r="D15" s="103"/>
      <c r="E15" s="107"/>
      <c r="F15" s="105"/>
      <c r="G15" s="105"/>
      <c r="H15" s="106"/>
      <c r="I15" s="227"/>
      <c r="J15" s="104"/>
      <c r="K15" s="105"/>
      <c r="L15" s="231">
        <f t="shared" si="0"/>
        <v>0</v>
      </c>
    </row>
    <row r="16" spans="1:12">
      <c r="A16" s="718"/>
      <c r="B16" s="686"/>
      <c r="C16" s="102"/>
      <c r="D16" s="103"/>
      <c r="E16" s="107"/>
      <c r="F16" s="105"/>
      <c r="G16" s="105"/>
      <c r="H16" s="106"/>
      <c r="I16" s="227"/>
      <c r="J16" s="107"/>
      <c r="K16" s="105"/>
      <c r="L16" s="231">
        <f t="shared" si="0"/>
        <v>0</v>
      </c>
    </row>
    <row r="17" spans="1:12">
      <c r="A17" s="718"/>
      <c r="B17" s="686"/>
      <c r="C17" s="102"/>
      <c r="D17" s="103"/>
      <c r="E17" s="107"/>
      <c r="F17" s="105"/>
      <c r="G17" s="105"/>
      <c r="H17" s="106"/>
      <c r="I17" s="227"/>
      <c r="J17" s="107"/>
      <c r="K17" s="105"/>
      <c r="L17" s="231">
        <f t="shared" si="0"/>
        <v>0</v>
      </c>
    </row>
    <row r="18" spans="1:12">
      <c r="A18" s="718"/>
      <c r="B18" s="686"/>
      <c r="C18" s="102"/>
      <c r="D18" s="103"/>
      <c r="E18" s="107"/>
      <c r="F18" s="105"/>
      <c r="G18" s="524"/>
      <c r="H18" s="106"/>
      <c r="I18" s="227"/>
      <c r="J18" s="107"/>
      <c r="K18" s="105"/>
      <c r="L18" s="231">
        <f t="shared" si="0"/>
        <v>0</v>
      </c>
    </row>
    <row r="19" spans="1:12">
      <c r="A19" s="718"/>
      <c r="B19" s="686"/>
      <c r="C19" s="102"/>
      <c r="D19" s="103"/>
      <c r="E19" s="107"/>
      <c r="F19" s="105"/>
      <c r="G19" s="105"/>
      <c r="H19" s="106"/>
      <c r="I19" s="227"/>
      <c r="J19" s="107"/>
      <c r="K19" s="105"/>
      <c r="L19" s="231">
        <f t="shared" si="0"/>
        <v>0</v>
      </c>
    </row>
    <row r="20" spans="1:12">
      <c r="A20" s="718"/>
      <c r="B20" s="686"/>
      <c r="C20" s="102"/>
      <c r="D20" s="103"/>
      <c r="E20" s="107"/>
      <c r="F20" s="105"/>
      <c r="G20" s="524"/>
      <c r="H20" s="106"/>
      <c r="I20" s="227"/>
      <c r="J20" s="107"/>
      <c r="K20" s="105"/>
      <c r="L20" s="231">
        <f t="shared" si="0"/>
        <v>0</v>
      </c>
    </row>
    <row r="21" spans="1:12" ht="14.95" thickBot="1">
      <c r="A21" s="718"/>
      <c r="B21" s="686"/>
      <c r="C21" s="102"/>
      <c r="D21" s="103"/>
      <c r="E21" s="107"/>
      <c r="F21" s="105"/>
      <c r="G21" s="105"/>
      <c r="H21" s="106"/>
      <c r="I21" s="227"/>
      <c r="J21" s="107"/>
      <c r="K21" s="105"/>
      <c r="L21" s="231">
        <f t="shared" si="0"/>
        <v>0</v>
      </c>
    </row>
    <row r="22" spans="1:12" ht="14.3" customHeight="1">
      <c r="A22" s="701" t="s">
        <v>4</v>
      </c>
      <c r="B22" s="684">
        <f>SUM(F22:G29)</f>
        <v>0</v>
      </c>
      <c r="C22" s="108"/>
      <c r="D22" s="109"/>
      <c r="E22" s="128"/>
      <c r="F22" s="110"/>
      <c r="G22" s="115"/>
      <c r="H22" s="111"/>
      <c r="I22" s="226"/>
      <c r="J22" s="229"/>
      <c r="K22" s="110"/>
      <c r="L22" s="131">
        <f t="shared" si="0"/>
        <v>0</v>
      </c>
    </row>
    <row r="23" spans="1:12">
      <c r="A23" s="702"/>
      <c r="B23" s="686"/>
      <c r="C23" s="112"/>
      <c r="D23" s="113"/>
      <c r="E23" s="128"/>
      <c r="F23" s="115"/>
      <c r="G23" s="115"/>
      <c r="H23" s="116"/>
      <c r="I23" s="227"/>
      <c r="J23" s="114"/>
      <c r="K23" s="115"/>
      <c r="L23" s="230">
        <f t="shared" si="0"/>
        <v>0</v>
      </c>
    </row>
    <row r="24" spans="1:12">
      <c r="A24" s="702"/>
      <c r="B24" s="686"/>
      <c r="C24" s="112"/>
      <c r="D24" s="113"/>
      <c r="E24" s="128"/>
      <c r="F24" s="115"/>
      <c r="G24" s="115"/>
      <c r="H24" s="116"/>
      <c r="I24" s="227"/>
      <c r="J24" s="128"/>
      <c r="K24" s="115"/>
      <c r="L24" s="230">
        <f t="shared" si="0"/>
        <v>0</v>
      </c>
    </row>
    <row r="25" spans="1:12">
      <c r="A25" s="702"/>
      <c r="B25" s="686"/>
      <c r="C25" s="112"/>
      <c r="D25" s="113"/>
      <c r="E25" s="128"/>
      <c r="F25" s="115"/>
      <c r="G25" s="528"/>
      <c r="H25" s="116"/>
      <c r="I25" s="227"/>
      <c r="J25" s="114"/>
      <c r="K25" s="115"/>
      <c r="L25" s="230">
        <f t="shared" si="0"/>
        <v>0</v>
      </c>
    </row>
    <row r="26" spans="1:12">
      <c r="A26" s="702"/>
      <c r="B26" s="686"/>
      <c r="C26" s="112"/>
      <c r="D26" s="113"/>
      <c r="E26" s="128"/>
      <c r="F26" s="115"/>
      <c r="G26" s="528"/>
      <c r="H26" s="116"/>
      <c r="I26" s="227"/>
      <c r="J26" s="114"/>
      <c r="K26" s="115"/>
      <c r="L26" s="230">
        <f t="shared" si="0"/>
        <v>0</v>
      </c>
    </row>
    <row r="27" spans="1:12">
      <c r="A27" s="702"/>
      <c r="B27" s="686"/>
      <c r="C27" s="112"/>
      <c r="D27" s="113"/>
      <c r="E27" s="128"/>
      <c r="F27" s="115"/>
      <c r="G27" s="115"/>
      <c r="H27" s="116"/>
      <c r="I27" s="227"/>
      <c r="J27" s="114"/>
      <c r="K27" s="115"/>
      <c r="L27" s="230">
        <f t="shared" si="0"/>
        <v>0</v>
      </c>
    </row>
    <row r="28" spans="1:12">
      <c r="A28" s="702"/>
      <c r="B28" s="686"/>
      <c r="C28" s="112"/>
      <c r="D28" s="113"/>
      <c r="E28" s="128"/>
      <c r="F28" s="115"/>
      <c r="G28" s="528"/>
      <c r="H28" s="116"/>
      <c r="I28" s="227"/>
      <c r="J28" s="114"/>
      <c r="K28" s="115"/>
      <c r="L28" s="230">
        <f t="shared" si="0"/>
        <v>0</v>
      </c>
    </row>
    <row r="29" spans="1:12" ht="14.95" thickBot="1">
      <c r="A29" s="702"/>
      <c r="B29" s="686"/>
      <c r="C29" s="112"/>
      <c r="D29" s="113"/>
      <c r="E29" s="128"/>
      <c r="F29" s="115"/>
      <c r="G29" s="115"/>
      <c r="H29" s="116"/>
      <c r="I29" s="227"/>
      <c r="J29" s="128"/>
      <c r="K29" s="115"/>
      <c r="L29" s="230">
        <f t="shared" si="0"/>
        <v>0</v>
      </c>
    </row>
    <row r="30" spans="1:12">
      <c r="A30" s="694" t="s">
        <v>5</v>
      </c>
      <c r="B30" s="684">
        <f>SUM(F30:G37)</f>
        <v>0</v>
      </c>
      <c r="C30" s="117"/>
      <c r="D30" s="118"/>
      <c r="E30" s="129"/>
      <c r="F30" s="119"/>
      <c r="G30" s="119"/>
      <c r="H30" s="120"/>
      <c r="I30" s="226"/>
      <c r="J30" s="129"/>
      <c r="K30" s="119"/>
      <c r="L30" s="130">
        <f t="shared" ref="L30:L47" si="1">K30-F30</f>
        <v>0</v>
      </c>
    </row>
    <row r="31" spans="1:12">
      <c r="A31" s="695"/>
      <c r="B31" s="686"/>
      <c r="C31" s="121"/>
      <c r="D31" s="122"/>
      <c r="E31" s="233"/>
      <c r="F31" s="124"/>
      <c r="G31" s="124"/>
      <c r="H31" s="125"/>
      <c r="I31" s="227"/>
      <c r="J31" s="123"/>
      <c r="K31" s="124"/>
      <c r="L31" s="234">
        <f t="shared" si="1"/>
        <v>0</v>
      </c>
    </row>
    <row r="32" spans="1:12">
      <c r="A32" s="695"/>
      <c r="B32" s="686"/>
      <c r="C32" s="121"/>
      <c r="D32" s="122"/>
      <c r="E32" s="233"/>
      <c r="F32" s="124"/>
      <c r="G32" s="124"/>
      <c r="H32" s="125"/>
      <c r="I32" s="227"/>
      <c r="J32" s="233"/>
      <c r="K32" s="124"/>
      <c r="L32" s="234">
        <f t="shared" si="1"/>
        <v>0</v>
      </c>
    </row>
    <row r="33" spans="1:12">
      <c r="A33" s="695"/>
      <c r="B33" s="686"/>
      <c r="C33" s="121"/>
      <c r="D33" s="122"/>
      <c r="E33" s="233"/>
      <c r="F33" s="124"/>
      <c r="G33" s="124"/>
      <c r="H33" s="125"/>
      <c r="I33" s="227"/>
      <c r="J33" s="233"/>
      <c r="K33" s="124"/>
      <c r="L33" s="234">
        <f t="shared" si="1"/>
        <v>0</v>
      </c>
    </row>
    <row r="34" spans="1:12">
      <c r="A34" s="695"/>
      <c r="B34" s="686"/>
      <c r="C34" s="121"/>
      <c r="D34" s="122"/>
      <c r="E34" s="233"/>
      <c r="F34" s="124"/>
      <c r="G34" s="124"/>
      <c r="H34" s="125"/>
      <c r="I34" s="227"/>
      <c r="J34" s="233"/>
      <c r="K34" s="124"/>
      <c r="L34" s="234">
        <f t="shared" si="1"/>
        <v>0</v>
      </c>
    </row>
    <row r="35" spans="1:12">
      <c r="A35" s="695"/>
      <c r="B35" s="686"/>
      <c r="C35" s="121"/>
      <c r="D35" s="122"/>
      <c r="E35" s="233"/>
      <c r="F35" s="124"/>
      <c r="G35" s="124"/>
      <c r="H35" s="125"/>
      <c r="I35" s="227"/>
      <c r="J35" s="233"/>
      <c r="K35" s="124"/>
      <c r="L35" s="234">
        <f t="shared" si="1"/>
        <v>0</v>
      </c>
    </row>
    <row r="36" spans="1:12">
      <c r="A36" s="695"/>
      <c r="B36" s="686"/>
      <c r="C36" s="121"/>
      <c r="D36" s="122"/>
      <c r="E36" s="233"/>
      <c r="F36" s="124"/>
      <c r="G36" s="532"/>
      <c r="H36" s="125"/>
      <c r="I36" s="227"/>
      <c r="J36" s="233"/>
      <c r="K36" s="124"/>
      <c r="L36" s="234">
        <f t="shared" si="1"/>
        <v>0</v>
      </c>
    </row>
    <row r="37" spans="1:12" ht="14.95" thickBot="1">
      <c r="A37" s="695"/>
      <c r="B37" s="686"/>
      <c r="C37" s="121"/>
      <c r="D37" s="122"/>
      <c r="E37" s="233"/>
      <c r="F37" s="124"/>
      <c r="G37" s="124"/>
      <c r="H37" s="125"/>
      <c r="I37" s="227"/>
      <c r="J37" s="233"/>
      <c r="K37" s="124"/>
      <c r="L37" s="234">
        <f t="shared" si="1"/>
        <v>0</v>
      </c>
    </row>
    <row r="38" spans="1:12">
      <c r="A38" s="699" t="s">
        <v>6</v>
      </c>
      <c r="B38" s="696">
        <f>SUM(F38:G47)</f>
        <v>0</v>
      </c>
      <c r="C38" s="600"/>
      <c r="D38" s="601"/>
      <c r="E38" s="602"/>
      <c r="F38" s="603"/>
      <c r="G38" s="603"/>
      <c r="H38" s="604"/>
      <c r="I38" s="540"/>
      <c r="J38" s="610"/>
      <c r="K38" s="611"/>
      <c r="L38" s="533">
        <f t="shared" si="1"/>
        <v>0</v>
      </c>
    </row>
    <row r="39" spans="1:12">
      <c r="A39" s="695"/>
      <c r="B39" s="697"/>
      <c r="C39" s="548"/>
      <c r="D39" s="265"/>
      <c r="E39" s="266"/>
      <c r="F39" s="267"/>
      <c r="G39" s="267"/>
      <c r="H39" s="549"/>
      <c r="I39" s="541"/>
      <c r="J39" s="266"/>
      <c r="K39" s="267"/>
      <c r="L39" s="240">
        <f t="shared" si="1"/>
        <v>0</v>
      </c>
    </row>
    <row r="40" spans="1:12">
      <c r="A40" s="695"/>
      <c r="B40" s="697"/>
      <c r="C40" s="548"/>
      <c r="D40" s="265"/>
      <c r="E40" s="266"/>
      <c r="F40" s="267"/>
      <c r="G40" s="267"/>
      <c r="H40" s="549"/>
      <c r="I40" s="541"/>
      <c r="J40" s="266"/>
      <c r="K40" s="267"/>
      <c r="L40" s="240">
        <f t="shared" si="1"/>
        <v>0</v>
      </c>
    </row>
    <row r="41" spans="1:12">
      <c r="A41" s="695"/>
      <c r="B41" s="697"/>
      <c r="C41" s="548"/>
      <c r="D41" s="265"/>
      <c r="E41" s="266"/>
      <c r="F41" s="267"/>
      <c r="G41" s="267"/>
      <c r="H41" s="549"/>
      <c r="I41" s="541"/>
      <c r="J41" s="266"/>
      <c r="K41" s="267"/>
      <c r="L41" s="240">
        <f t="shared" si="1"/>
        <v>0</v>
      </c>
    </row>
    <row r="42" spans="1:12">
      <c r="A42" s="695"/>
      <c r="B42" s="697"/>
      <c r="C42" s="548"/>
      <c r="D42" s="265"/>
      <c r="E42" s="266"/>
      <c r="F42" s="267"/>
      <c r="G42" s="267"/>
      <c r="H42" s="549"/>
      <c r="I42" s="541"/>
      <c r="J42" s="266"/>
      <c r="K42" s="267"/>
      <c r="L42" s="240">
        <f t="shared" si="1"/>
        <v>0</v>
      </c>
    </row>
    <row r="43" spans="1:12">
      <c r="A43" s="695"/>
      <c r="B43" s="697"/>
      <c r="C43" s="548"/>
      <c r="D43" s="265"/>
      <c r="E43" s="266"/>
      <c r="F43" s="267"/>
      <c r="G43" s="267"/>
      <c r="H43" s="549"/>
      <c r="I43" s="541"/>
      <c r="J43" s="266"/>
      <c r="K43" s="267"/>
      <c r="L43" s="240">
        <f t="shared" si="1"/>
        <v>0</v>
      </c>
    </row>
    <row r="44" spans="1:12">
      <c r="A44" s="695"/>
      <c r="B44" s="697"/>
      <c r="C44" s="548"/>
      <c r="D44" s="265"/>
      <c r="E44" s="266"/>
      <c r="F44" s="267"/>
      <c r="G44" s="267"/>
      <c r="H44" s="549"/>
      <c r="I44" s="541"/>
      <c r="J44" s="266"/>
      <c r="K44" s="267"/>
      <c r="L44" s="234">
        <f t="shared" si="1"/>
        <v>0</v>
      </c>
    </row>
    <row r="45" spans="1:12">
      <c r="A45" s="695"/>
      <c r="B45" s="697"/>
      <c r="C45" s="548"/>
      <c r="D45" s="265"/>
      <c r="E45" s="266"/>
      <c r="F45" s="267"/>
      <c r="G45" s="267"/>
      <c r="H45" s="549"/>
      <c r="I45" s="541"/>
      <c r="J45" s="266"/>
      <c r="K45" s="267"/>
      <c r="L45" s="234">
        <f t="shared" si="1"/>
        <v>0</v>
      </c>
    </row>
    <row r="46" spans="1:12">
      <c r="A46" s="695"/>
      <c r="B46" s="697"/>
      <c r="C46" s="548"/>
      <c r="D46" s="265"/>
      <c r="E46" s="266"/>
      <c r="F46" s="267"/>
      <c r="G46" s="267"/>
      <c r="H46" s="549"/>
      <c r="I46" s="541"/>
      <c r="J46" s="266"/>
      <c r="K46" s="267"/>
      <c r="L46" s="234">
        <f t="shared" si="1"/>
        <v>0</v>
      </c>
    </row>
    <row r="47" spans="1:12">
      <c r="A47" s="695"/>
      <c r="B47" s="697"/>
      <c r="C47" s="548"/>
      <c r="D47" s="265"/>
      <c r="E47" s="266"/>
      <c r="F47" s="267"/>
      <c r="G47" s="267"/>
      <c r="H47" s="549"/>
      <c r="I47" s="541"/>
      <c r="J47" s="534"/>
      <c r="K47" s="267"/>
      <c r="L47" s="234">
        <f t="shared" si="1"/>
        <v>0</v>
      </c>
    </row>
    <row r="48" spans="1:12">
      <c r="A48" s="695"/>
      <c r="B48" s="697"/>
      <c r="C48" s="548"/>
      <c r="D48" s="265"/>
      <c r="E48" s="266"/>
      <c r="F48" s="267"/>
      <c r="G48" s="267"/>
      <c r="H48" s="549"/>
      <c r="I48" s="541"/>
      <c r="J48" s="534"/>
      <c r="K48" s="267"/>
      <c r="L48" s="234"/>
    </row>
    <row r="49" spans="1:12" ht="14.95" thickBot="1">
      <c r="A49" s="700"/>
      <c r="B49" s="698"/>
      <c r="C49" s="605"/>
      <c r="D49" s="606"/>
      <c r="E49" s="607"/>
      <c r="F49" s="608"/>
      <c r="G49" s="608"/>
      <c r="H49" s="609"/>
      <c r="I49" s="542"/>
      <c r="J49" s="612"/>
      <c r="K49" s="613"/>
      <c r="L49" s="241"/>
    </row>
    <row r="50" spans="1:12" ht="14.3" customHeight="1">
      <c r="A50" s="694" t="s">
        <v>7</v>
      </c>
      <c r="B50" s="684">
        <f>SUM(F50:G57)</f>
        <v>0</v>
      </c>
      <c r="C50" s="543"/>
      <c r="D50" s="544"/>
      <c r="E50" s="545"/>
      <c r="F50" s="546"/>
      <c r="G50" s="546"/>
      <c r="H50" s="547"/>
      <c r="I50" s="226"/>
      <c r="J50" s="347"/>
      <c r="K50" s="132"/>
      <c r="L50" s="234">
        <f t="shared" ref="L50:L57" si="2">K50-F50</f>
        <v>0</v>
      </c>
    </row>
    <row r="51" spans="1:12">
      <c r="A51" s="695"/>
      <c r="B51" s="686"/>
      <c r="C51" s="133"/>
      <c r="D51" s="134"/>
      <c r="E51" s="545"/>
      <c r="F51" s="135"/>
      <c r="G51" s="135"/>
      <c r="H51" s="136"/>
      <c r="I51" s="227"/>
      <c r="J51" s="137"/>
      <c r="K51" s="135"/>
      <c r="L51" s="234">
        <f t="shared" si="2"/>
        <v>0</v>
      </c>
    </row>
    <row r="52" spans="1:12">
      <c r="A52" s="695"/>
      <c r="B52" s="686"/>
      <c r="C52" s="133"/>
      <c r="D52" s="134"/>
      <c r="E52" s="545"/>
      <c r="F52" s="135"/>
      <c r="G52" s="135"/>
      <c r="H52" s="136"/>
      <c r="I52" s="227"/>
      <c r="J52" s="137"/>
      <c r="K52" s="135"/>
      <c r="L52" s="234">
        <f t="shared" si="2"/>
        <v>0</v>
      </c>
    </row>
    <row r="53" spans="1:12">
      <c r="A53" s="695"/>
      <c r="B53" s="686"/>
      <c r="C53" s="133"/>
      <c r="D53" s="134"/>
      <c r="E53" s="545"/>
      <c r="F53" s="135"/>
      <c r="G53" s="135"/>
      <c r="H53" s="136"/>
      <c r="I53" s="227"/>
      <c r="J53" s="137"/>
      <c r="K53" s="135"/>
      <c r="L53" s="234">
        <f t="shared" si="2"/>
        <v>0</v>
      </c>
    </row>
    <row r="54" spans="1:12">
      <c r="A54" s="695"/>
      <c r="B54" s="686"/>
      <c r="C54" s="133"/>
      <c r="D54" s="134"/>
      <c r="E54" s="545"/>
      <c r="F54" s="135"/>
      <c r="G54" s="135"/>
      <c r="H54" s="136"/>
      <c r="I54" s="227"/>
      <c r="J54" s="137"/>
      <c r="K54" s="135"/>
      <c r="L54" s="234">
        <f t="shared" si="2"/>
        <v>0</v>
      </c>
    </row>
    <row r="55" spans="1:12">
      <c r="A55" s="695"/>
      <c r="B55" s="686"/>
      <c r="C55" s="133"/>
      <c r="D55" s="134"/>
      <c r="E55" s="545"/>
      <c r="F55" s="135"/>
      <c r="G55" s="135"/>
      <c r="H55" s="136"/>
      <c r="I55" s="227"/>
      <c r="J55" s="137"/>
      <c r="K55" s="135"/>
      <c r="L55" s="234">
        <f t="shared" si="2"/>
        <v>0</v>
      </c>
    </row>
    <row r="56" spans="1:12">
      <c r="A56" s="695"/>
      <c r="B56" s="686"/>
      <c r="C56" s="133"/>
      <c r="D56" s="134"/>
      <c r="E56" s="545"/>
      <c r="F56" s="135"/>
      <c r="G56" s="135"/>
      <c r="H56" s="136"/>
      <c r="I56" s="227"/>
      <c r="J56" s="137"/>
      <c r="K56" s="135"/>
      <c r="L56" s="234">
        <f t="shared" si="2"/>
        <v>0</v>
      </c>
    </row>
    <row r="57" spans="1:12">
      <c r="A57" s="695"/>
      <c r="B57" s="686"/>
      <c r="C57" s="133"/>
      <c r="D57" s="134"/>
      <c r="E57" s="545"/>
      <c r="F57" s="135"/>
      <c r="G57" s="135"/>
      <c r="H57" s="136"/>
      <c r="I57" s="227"/>
      <c r="J57" s="137"/>
      <c r="K57" s="135"/>
      <c r="L57" s="234">
        <f t="shared" si="2"/>
        <v>0</v>
      </c>
    </row>
    <row r="58" spans="1:12" ht="14.3" customHeight="1">
      <c r="A58" s="689" t="s">
        <v>8</v>
      </c>
      <c r="B58" s="685">
        <f>SUM(F58:G67)</f>
        <v>0</v>
      </c>
      <c r="C58" s="315"/>
      <c r="D58" s="316"/>
      <c r="E58" s="30"/>
      <c r="F58" s="317"/>
      <c r="G58" s="317"/>
      <c r="H58" s="318"/>
      <c r="I58" s="288"/>
      <c r="J58" s="323"/>
      <c r="K58" s="317"/>
      <c r="L58" s="289">
        <f>K58-F58</f>
        <v>0</v>
      </c>
    </row>
    <row r="59" spans="1:12">
      <c r="A59" s="690"/>
      <c r="B59" s="686"/>
      <c r="C59" s="319"/>
      <c r="D59" s="320"/>
      <c r="E59" s="30"/>
      <c r="F59" s="321"/>
      <c r="G59" s="321"/>
      <c r="H59" s="322"/>
      <c r="I59" s="227"/>
      <c r="J59" s="30"/>
      <c r="K59" s="321"/>
      <c r="L59" s="289">
        <f>K59-F59</f>
        <v>0</v>
      </c>
    </row>
    <row r="60" spans="1:12">
      <c r="A60" s="690"/>
      <c r="B60" s="686"/>
      <c r="C60" s="319"/>
      <c r="D60" s="320"/>
      <c r="E60" s="30"/>
      <c r="F60" s="321"/>
      <c r="G60" s="321"/>
      <c r="H60" s="322"/>
      <c r="I60" s="227"/>
      <c r="J60" s="30"/>
      <c r="K60" s="321"/>
      <c r="L60" s="289">
        <f t="shared" ref="L60:L76" si="3">K60-F60</f>
        <v>0</v>
      </c>
    </row>
    <row r="61" spans="1:12">
      <c r="A61" s="690"/>
      <c r="B61" s="686"/>
      <c r="C61" s="319"/>
      <c r="D61" s="320"/>
      <c r="E61" s="30"/>
      <c r="F61" s="321"/>
      <c r="G61" s="321"/>
      <c r="H61" s="322"/>
      <c r="I61" s="227"/>
      <c r="J61" s="30"/>
      <c r="K61" s="321"/>
      <c r="L61" s="289">
        <f t="shared" si="3"/>
        <v>0</v>
      </c>
    </row>
    <row r="62" spans="1:12">
      <c r="A62" s="690"/>
      <c r="B62" s="686"/>
      <c r="C62" s="319"/>
      <c r="D62" s="320"/>
      <c r="E62" s="30"/>
      <c r="F62" s="321"/>
      <c r="G62" s="321"/>
      <c r="H62" s="322"/>
      <c r="I62" s="227"/>
      <c r="J62" s="30"/>
      <c r="K62" s="321"/>
      <c r="L62" s="289">
        <f t="shared" si="3"/>
        <v>0</v>
      </c>
    </row>
    <row r="63" spans="1:12">
      <c r="A63" s="690"/>
      <c r="B63" s="686"/>
      <c r="C63" s="319"/>
      <c r="D63" s="320"/>
      <c r="E63" s="30"/>
      <c r="F63" s="321"/>
      <c r="G63" s="317"/>
      <c r="H63" s="322"/>
      <c r="I63" s="227"/>
      <c r="J63" s="30"/>
      <c r="K63" s="321"/>
      <c r="L63" s="289">
        <f t="shared" si="3"/>
        <v>0</v>
      </c>
    </row>
    <row r="64" spans="1:12">
      <c r="A64" s="690"/>
      <c r="B64" s="686"/>
      <c r="C64" s="319"/>
      <c r="D64" s="320"/>
      <c r="E64" s="30"/>
      <c r="F64" s="321"/>
      <c r="G64" s="321"/>
      <c r="H64" s="322"/>
      <c r="I64" s="227"/>
      <c r="J64" s="30"/>
      <c r="K64" s="321"/>
      <c r="L64" s="289">
        <f t="shared" si="3"/>
        <v>0</v>
      </c>
    </row>
    <row r="65" spans="1:12">
      <c r="A65" s="690"/>
      <c r="B65" s="686"/>
      <c r="C65" s="319"/>
      <c r="D65" s="320"/>
      <c r="E65" s="30"/>
      <c r="F65" s="321"/>
      <c r="G65" s="321"/>
      <c r="H65" s="322"/>
      <c r="I65" s="227"/>
      <c r="J65" s="30"/>
      <c r="K65" s="321"/>
      <c r="L65" s="289">
        <f t="shared" si="3"/>
        <v>0</v>
      </c>
    </row>
    <row r="66" spans="1:12">
      <c r="A66" s="690"/>
      <c r="B66" s="686"/>
      <c r="C66" s="319"/>
      <c r="D66" s="320"/>
      <c r="E66" s="30"/>
      <c r="F66" s="321"/>
      <c r="G66" s="321"/>
      <c r="H66" s="322"/>
      <c r="I66" s="227"/>
      <c r="J66" s="30"/>
      <c r="K66" s="321"/>
      <c r="L66" s="289">
        <f t="shared" si="3"/>
        <v>0</v>
      </c>
    </row>
    <row r="67" spans="1:12" ht="14.95" thickBot="1">
      <c r="A67" s="691"/>
      <c r="B67" s="687"/>
      <c r="C67" s="348"/>
      <c r="D67" s="349"/>
      <c r="E67" s="30"/>
      <c r="F67" s="351"/>
      <c r="G67" s="351"/>
      <c r="H67" s="352"/>
      <c r="I67" s="228"/>
      <c r="J67" s="350"/>
      <c r="K67" s="351"/>
      <c r="L67" s="289">
        <f t="shared" si="3"/>
        <v>0</v>
      </c>
    </row>
    <row r="68" spans="1:12">
      <c r="A68" s="711" t="s">
        <v>9</v>
      </c>
      <c r="B68" s="684">
        <f>SUM(F68:G76)</f>
        <v>0</v>
      </c>
      <c r="C68" s="324"/>
      <c r="D68" s="325"/>
      <c r="E68" s="326"/>
      <c r="F68" s="327"/>
      <c r="G68" s="328"/>
      <c r="H68" s="329"/>
      <c r="I68" s="226"/>
      <c r="J68" s="326"/>
      <c r="K68" s="327"/>
      <c r="L68" s="289">
        <f t="shared" si="3"/>
        <v>0</v>
      </c>
    </row>
    <row r="69" spans="1:12">
      <c r="A69" s="712"/>
      <c r="B69" s="686"/>
      <c r="C69" s="330"/>
      <c r="D69" s="331"/>
      <c r="E69" s="332"/>
      <c r="F69" s="328"/>
      <c r="G69" s="328"/>
      <c r="H69" s="333"/>
      <c r="I69" s="227"/>
      <c r="J69" s="332"/>
      <c r="K69" s="328"/>
      <c r="L69" s="289">
        <f t="shared" si="3"/>
        <v>0</v>
      </c>
    </row>
    <row r="70" spans="1:12">
      <c r="A70" s="712"/>
      <c r="B70" s="686"/>
      <c r="C70" s="330"/>
      <c r="D70" s="331"/>
      <c r="E70" s="332"/>
      <c r="F70" s="328"/>
      <c r="G70" s="328"/>
      <c r="H70" s="333"/>
      <c r="I70" s="227"/>
      <c r="J70" s="332"/>
      <c r="K70" s="328"/>
      <c r="L70" s="289">
        <f t="shared" si="3"/>
        <v>0</v>
      </c>
    </row>
    <row r="71" spans="1:12">
      <c r="A71" s="712"/>
      <c r="B71" s="686"/>
      <c r="C71" s="330"/>
      <c r="D71" s="331"/>
      <c r="E71" s="332"/>
      <c r="F71" s="328"/>
      <c r="G71" s="328"/>
      <c r="H71" s="333"/>
      <c r="I71" s="227"/>
      <c r="J71" s="332"/>
      <c r="K71" s="328"/>
      <c r="L71" s="289">
        <f t="shared" si="3"/>
        <v>0</v>
      </c>
    </row>
    <row r="72" spans="1:12">
      <c r="A72" s="712"/>
      <c r="B72" s="686"/>
      <c r="C72" s="330"/>
      <c r="D72" s="331"/>
      <c r="E72" s="332"/>
      <c r="F72" s="328"/>
      <c r="G72" s="551"/>
      <c r="H72" s="333"/>
      <c r="I72" s="227"/>
      <c r="J72" s="332"/>
      <c r="K72" s="328"/>
      <c r="L72" s="289">
        <f t="shared" si="3"/>
        <v>0</v>
      </c>
    </row>
    <row r="73" spans="1:12">
      <c r="A73" s="712"/>
      <c r="B73" s="686"/>
      <c r="C73" s="330"/>
      <c r="D73" s="331"/>
      <c r="E73" s="332"/>
      <c r="F73" s="328"/>
      <c r="G73" s="551"/>
      <c r="H73" s="333"/>
      <c r="I73" s="227"/>
      <c r="J73" s="332"/>
      <c r="K73" s="328"/>
      <c r="L73" s="289">
        <f t="shared" si="3"/>
        <v>0</v>
      </c>
    </row>
    <row r="74" spans="1:12">
      <c r="A74" s="712"/>
      <c r="B74" s="686"/>
      <c r="C74" s="330"/>
      <c r="D74" s="331"/>
      <c r="E74" s="332"/>
      <c r="F74" s="328"/>
      <c r="G74" s="328"/>
      <c r="H74" s="333"/>
      <c r="I74" s="227"/>
      <c r="J74" s="332"/>
      <c r="K74" s="328"/>
      <c r="L74" s="289">
        <f t="shared" si="3"/>
        <v>0</v>
      </c>
    </row>
    <row r="75" spans="1:12">
      <c r="A75" s="712"/>
      <c r="B75" s="686"/>
      <c r="C75" s="330"/>
      <c r="D75" s="331"/>
      <c r="E75" s="332"/>
      <c r="F75" s="328"/>
      <c r="G75" s="328"/>
      <c r="H75" s="333"/>
      <c r="I75" s="227"/>
      <c r="J75" s="332"/>
      <c r="K75" s="328"/>
      <c r="L75" s="289">
        <f t="shared" si="3"/>
        <v>0</v>
      </c>
    </row>
    <row r="76" spans="1:12" ht="14.95" thickBot="1">
      <c r="A76" s="713"/>
      <c r="B76" s="687"/>
      <c r="C76" s="353"/>
      <c r="D76" s="354"/>
      <c r="E76" s="355"/>
      <c r="F76" s="356"/>
      <c r="G76" s="356"/>
      <c r="H76" s="357"/>
      <c r="I76" s="228"/>
      <c r="J76" s="355"/>
      <c r="K76" s="356"/>
      <c r="L76" s="289">
        <f t="shared" si="3"/>
        <v>0</v>
      </c>
    </row>
    <row r="77" spans="1:12">
      <c r="A77" s="692" t="s">
        <v>10</v>
      </c>
      <c r="B77" s="684">
        <f>SUM(F77:G85)</f>
        <v>0</v>
      </c>
      <c r="C77" s="334"/>
      <c r="D77" s="335"/>
      <c r="E77" s="336"/>
      <c r="F77" s="337"/>
      <c r="G77" s="338"/>
      <c r="H77" s="339"/>
      <c r="I77" s="226"/>
      <c r="J77" s="343"/>
      <c r="K77" s="337"/>
      <c r="L77" s="289">
        <f t="shared" ref="L77:L85" si="4">K77-F77</f>
        <v>0</v>
      </c>
    </row>
    <row r="78" spans="1:12">
      <c r="A78" s="693"/>
      <c r="B78" s="686"/>
      <c r="C78" s="340"/>
      <c r="D78" s="341"/>
      <c r="E78" s="336"/>
      <c r="F78" s="338"/>
      <c r="G78" s="338"/>
      <c r="H78" s="342"/>
      <c r="I78" s="227"/>
      <c r="J78" s="336"/>
      <c r="K78" s="338"/>
      <c r="L78" s="289">
        <f t="shared" si="4"/>
        <v>0</v>
      </c>
    </row>
    <row r="79" spans="1:12">
      <c r="A79" s="693"/>
      <c r="B79" s="686"/>
      <c r="C79" s="340"/>
      <c r="D79" s="341"/>
      <c r="E79" s="336"/>
      <c r="F79" s="338"/>
      <c r="G79" s="338"/>
      <c r="H79" s="342"/>
      <c r="I79" s="227"/>
      <c r="J79" s="336"/>
      <c r="K79" s="338"/>
      <c r="L79" s="289">
        <f t="shared" si="4"/>
        <v>0</v>
      </c>
    </row>
    <row r="80" spans="1:12">
      <c r="A80" s="693"/>
      <c r="B80" s="686"/>
      <c r="C80" s="340"/>
      <c r="D80" s="341"/>
      <c r="E80" s="336"/>
      <c r="F80" s="338"/>
      <c r="G80" s="338"/>
      <c r="H80" s="342"/>
      <c r="I80" s="227"/>
      <c r="J80" s="336"/>
      <c r="K80" s="338"/>
      <c r="L80" s="289">
        <f t="shared" si="4"/>
        <v>0</v>
      </c>
    </row>
    <row r="81" spans="1:12">
      <c r="A81" s="693"/>
      <c r="B81" s="686"/>
      <c r="C81" s="340"/>
      <c r="D81" s="341"/>
      <c r="E81" s="336"/>
      <c r="F81" s="338"/>
      <c r="G81" s="552"/>
      <c r="H81" s="342"/>
      <c r="I81" s="227"/>
      <c r="J81" s="336"/>
      <c r="K81" s="338"/>
      <c r="L81" s="289">
        <f t="shared" si="4"/>
        <v>0</v>
      </c>
    </row>
    <row r="82" spans="1:12">
      <c r="A82" s="693"/>
      <c r="B82" s="686"/>
      <c r="C82" s="340"/>
      <c r="D82" s="341"/>
      <c r="E82" s="336"/>
      <c r="F82" s="338"/>
      <c r="G82" s="338"/>
      <c r="H82" s="342"/>
      <c r="I82" s="227"/>
      <c r="J82" s="336"/>
      <c r="K82" s="338"/>
      <c r="L82" s="289">
        <f t="shared" si="4"/>
        <v>0</v>
      </c>
    </row>
    <row r="83" spans="1:12">
      <c r="A83" s="693"/>
      <c r="B83" s="686"/>
      <c r="C83" s="340"/>
      <c r="D83" s="341"/>
      <c r="E83" s="336"/>
      <c r="F83" s="338"/>
      <c r="G83" s="338"/>
      <c r="H83" s="342"/>
      <c r="I83" s="227"/>
      <c r="J83" s="336"/>
      <c r="K83" s="338"/>
      <c r="L83" s="289">
        <f t="shared" si="4"/>
        <v>0</v>
      </c>
    </row>
    <row r="84" spans="1:12">
      <c r="A84" s="693"/>
      <c r="B84" s="686"/>
      <c r="C84" s="340"/>
      <c r="D84" s="341"/>
      <c r="E84" s="336"/>
      <c r="F84" s="338"/>
      <c r="G84" s="552"/>
      <c r="H84" s="342"/>
      <c r="I84" s="227"/>
      <c r="J84" s="336"/>
      <c r="K84" s="338"/>
      <c r="L84" s="289">
        <f t="shared" si="4"/>
        <v>0</v>
      </c>
    </row>
    <row r="85" spans="1:12" ht="14.95" thickBot="1">
      <c r="A85" s="693"/>
      <c r="B85" s="686"/>
      <c r="C85" s="566"/>
      <c r="D85" s="567"/>
      <c r="E85" s="568"/>
      <c r="F85" s="569"/>
      <c r="G85" s="569"/>
      <c r="H85" s="570"/>
      <c r="I85" s="227"/>
      <c r="J85" s="336"/>
      <c r="K85" s="338"/>
      <c r="L85" s="289">
        <f t="shared" si="4"/>
        <v>0</v>
      </c>
    </row>
    <row r="86" spans="1:12" ht="14.3" customHeight="1">
      <c r="A86" s="708" t="s">
        <v>11</v>
      </c>
      <c r="B86" s="684">
        <f>SUM(F86:G94)</f>
        <v>0</v>
      </c>
      <c r="C86" s="559"/>
      <c r="D86" s="558"/>
      <c r="E86" s="560"/>
      <c r="F86" s="561"/>
      <c r="G86" s="561"/>
      <c r="H86" s="562"/>
      <c r="I86" s="226"/>
      <c r="J86" s="576"/>
      <c r="K86" s="577"/>
      <c r="L86" s="289">
        <f t="shared" ref="L86:L105" si="5">K86-F86</f>
        <v>0</v>
      </c>
    </row>
    <row r="87" spans="1:12">
      <c r="A87" s="709"/>
      <c r="B87" s="686"/>
      <c r="C87" s="559"/>
      <c r="D87" s="558"/>
      <c r="E87" s="560"/>
      <c r="F87" s="561"/>
      <c r="G87" s="561"/>
      <c r="H87" s="562"/>
      <c r="I87" s="227"/>
      <c r="J87" s="560"/>
      <c r="K87" s="561"/>
      <c r="L87" s="289">
        <f t="shared" si="5"/>
        <v>0</v>
      </c>
    </row>
    <row r="88" spans="1:12">
      <c r="A88" s="709"/>
      <c r="B88" s="686"/>
      <c r="C88" s="559"/>
      <c r="D88" s="558"/>
      <c r="E88" s="560"/>
      <c r="F88" s="561"/>
      <c r="G88" s="561"/>
      <c r="H88" s="562"/>
      <c r="I88" s="227"/>
      <c r="J88" s="560"/>
      <c r="K88" s="561"/>
      <c r="L88" s="289">
        <f t="shared" si="5"/>
        <v>0</v>
      </c>
    </row>
    <row r="89" spans="1:12">
      <c r="A89" s="709"/>
      <c r="B89" s="686"/>
      <c r="C89" s="559"/>
      <c r="D89" s="558"/>
      <c r="E89" s="560"/>
      <c r="F89" s="561"/>
      <c r="G89" s="561"/>
      <c r="H89" s="562"/>
      <c r="I89" s="227"/>
      <c r="J89" s="560"/>
      <c r="K89" s="561"/>
      <c r="L89" s="289">
        <f t="shared" si="5"/>
        <v>0</v>
      </c>
    </row>
    <row r="90" spans="1:12">
      <c r="A90" s="709"/>
      <c r="B90" s="686"/>
      <c r="C90" s="559"/>
      <c r="D90" s="558"/>
      <c r="E90" s="560"/>
      <c r="F90" s="561"/>
      <c r="G90" s="561"/>
      <c r="H90" s="562"/>
      <c r="I90" s="227"/>
      <c r="J90" s="560"/>
      <c r="K90" s="561"/>
      <c r="L90" s="289">
        <f t="shared" si="5"/>
        <v>0</v>
      </c>
    </row>
    <row r="91" spans="1:12">
      <c r="A91" s="709"/>
      <c r="B91" s="686"/>
      <c r="C91" s="559"/>
      <c r="D91" s="558"/>
      <c r="E91" s="560"/>
      <c r="F91" s="561"/>
      <c r="G91" s="561"/>
      <c r="H91" s="562"/>
      <c r="I91" s="358"/>
      <c r="J91" s="560"/>
      <c r="K91" s="561"/>
      <c r="L91" s="289">
        <f t="shared" si="5"/>
        <v>0</v>
      </c>
    </row>
    <row r="92" spans="1:12">
      <c r="A92" s="709"/>
      <c r="B92" s="686"/>
      <c r="C92" s="559"/>
      <c r="D92" s="558"/>
      <c r="E92" s="560"/>
      <c r="F92" s="561"/>
      <c r="G92" s="561"/>
      <c r="H92" s="562"/>
      <c r="I92" s="227"/>
      <c r="J92" s="560"/>
      <c r="K92" s="561"/>
      <c r="L92" s="289">
        <f t="shared" si="5"/>
        <v>0</v>
      </c>
    </row>
    <row r="93" spans="1:12">
      <c r="A93" s="709"/>
      <c r="B93" s="686"/>
      <c r="C93" s="559"/>
      <c r="D93" s="558"/>
      <c r="E93" s="560"/>
      <c r="F93" s="561"/>
      <c r="G93" s="561"/>
      <c r="H93" s="562"/>
      <c r="I93" s="227"/>
      <c r="J93" s="560"/>
      <c r="K93" s="561"/>
      <c r="L93" s="289">
        <f t="shared" si="5"/>
        <v>0</v>
      </c>
    </row>
    <row r="94" spans="1:12" ht="14.95" thickBot="1">
      <c r="A94" s="710"/>
      <c r="B94" s="687"/>
      <c r="C94" s="359"/>
      <c r="D94" s="360"/>
      <c r="E94" s="560"/>
      <c r="F94" s="305"/>
      <c r="G94" s="305"/>
      <c r="H94" s="361"/>
      <c r="I94" s="228"/>
      <c r="J94" s="578"/>
      <c r="K94" s="579"/>
      <c r="L94" s="82">
        <f t="shared" si="5"/>
        <v>0</v>
      </c>
    </row>
    <row r="95" spans="1:12">
      <c r="A95" s="703" t="s">
        <v>12</v>
      </c>
      <c r="B95" s="684">
        <f>SUM(F95:G105)</f>
        <v>0</v>
      </c>
      <c r="C95" s="571"/>
      <c r="D95" s="572"/>
      <c r="E95" s="573"/>
      <c r="F95" s="574"/>
      <c r="G95" s="574"/>
      <c r="H95" s="575"/>
      <c r="I95" s="226"/>
      <c r="J95" s="363"/>
      <c r="K95" s="364"/>
      <c r="L95" s="289">
        <f t="shared" si="5"/>
        <v>0</v>
      </c>
    </row>
    <row r="96" spans="1:12">
      <c r="A96" s="704"/>
      <c r="B96" s="686"/>
      <c r="C96" s="365"/>
      <c r="D96" s="366"/>
      <c r="E96" s="573"/>
      <c r="F96" s="368"/>
      <c r="G96" s="368"/>
      <c r="H96" s="369"/>
      <c r="I96" s="227"/>
      <c r="J96" s="367"/>
      <c r="K96" s="368"/>
      <c r="L96" s="289">
        <f t="shared" si="5"/>
        <v>0</v>
      </c>
    </row>
    <row r="97" spans="1:12">
      <c r="A97" s="704"/>
      <c r="B97" s="686"/>
      <c r="C97" s="370"/>
      <c r="D97" s="366"/>
      <c r="E97" s="573"/>
      <c r="F97" s="368"/>
      <c r="G97" s="368"/>
      <c r="H97" s="369"/>
      <c r="I97" s="227"/>
      <c r="J97" s="367"/>
      <c r="K97" s="368"/>
      <c r="L97" s="289">
        <f t="shared" si="5"/>
        <v>0</v>
      </c>
    </row>
    <row r="98" spans="1:12">
      <c r="A98" s="704"/>
      <c r="B98" s="686"/>
      <c r="C98" s="365"/>
      <c r="D98" s="366"/>
      <c r="E98" s="573"/>
      <c r="F98" s="368"/>
      <c r="G98" s="368"/>
      <c r="H98" s="369"/>
      <c r="I98" s="227"/>
      <c r="J98" s="367"/>
      <c r="K98" s="368"/>
      <c r="L98" s="289">
        <f t="shared" si="5"/>
        <v>0</v>
      </c>
    </row>
    <row r="99" spans="1:12">
      <c r="A99" s="704"/>
      <c r="B99" s="686"/>
      <c r="C99" s="365"/>
      <c r="D99" s="366"/>
      <c r="E99" s="573"/>
      <c r="F99" s="368"/>
      <c r="G99" s="368"/>
      <c r="H99" s="369"/>
      <c r="I99" s="227"/>
      <c r="J99" s="367"/>
      <c r="K99" s="368"/>
      <c r="L99" s="289">
        <f t="shared" si="5"/>
        <v>0</v>
      </c>
    </row>
    <row r="100" spans="1:12">
      <c r="A100" s="704"/>
      <c r="B100" s="686"/>
      <c r="C100" s="365"/>
      <c r="D100" s="366"/>
      <c r="E100" s="573"/>
      <c r="F100" s="368"/>
      <c r="G100" s="368"/>
      <c r="H100" s="369"/>
      <c r="I100" s="227"/>
      <c r="J100" s="367"/>
      <c r="K100" s="368"/>
      <c r="L100" s="289">
        <f t="shared" si="5"/>
        <v>0</v>
      </c>
    </row>
    <row r="101" spans="1:12">
      <c r="A101" s="704"/>
      <c r="B101" s="686"/>
      <c r="C101" s="365"/>
      <c r="D101" s="366"/>
      <c r="E101" s="573"/>
      <c r="F101" s="368"/>
      <c r="G101" s="368"/>
      <c r="H101" s="369"/>
      <c r="I101" s="227"/>
      <c r="J101" s="367"/>
      <c r="K101" s="368"/>
      <c r="L101" s="289">
        <f t="shared" si="5"/>
        <v>0</v>
      </c>
    </row>
    <row r="102" spans="1:12">
      <c r="A102" s="704"/>
      <c r="B102" s="686"/>
      <c r="C102" s="365"/>
      <c r="D102" s="366"/>
      <c r="E102" s="573"/>
      <c r="F102" s="368"/>
      <c r="G102" s="368"/>
      <c r="H102" s="369"/>
      <c r="I102" s="227"/>
      <c r="J102" s="367"/>
      <c r="K102" s="368"/>
      <c r="L102" s="289">
        <f t="shared" si="5"/>
        <v>0</v>
      </c>
    </row>
    <row r="103" spans="1:12">
      <c r="A103" s="704"/>
      <c r="B103" s="686"/>
      <c r="C103" s="365"/>
      <c r="D103" s="366"/>
      <c r="E103" s="573"/>
      <c r="F103" s="368"/>
      <c r="G103" s="368"/>
      <c r="H103" s="369"/>
      <c r="I103" s="227"/>
      <c r="J103" s="367"/>
      <c r="K103" s="368"/>
      <c r="L103" s="289">
        <f t="shared" si="5"/>
        <v>0</v>
      </c>
    </row>
    <row r="104" spans="1:12">
      <c r="A104" s="704"/>
      <c r="B104" s="686"/>
      <c r="C104" s="365"/>
      <c r="D104" s="366"/>
      <c r="E104" s="573"/>
      <c r="F104" s="368"/>
      <c r="G104" s="368"/>
      <c r="H104" s="369"/>
      <c r="I104" s="227"/>
      <c r="J104" s="367"/>
      <c r="K104" s="368"/>
      <c r="L104" s="289">
        <f t="shared" si="5"/>
        <v>0</v>
      </c>
    </row>
    <row r="105" spans="1:12" ht="14.95" thickBot="1">
      <c r="A105" s="704"/>
      <c r="B105" s="686"/>
      <c r="C105" s="365"/>
      <c r="D105" s="366"/>
      <c r="E105" s="573"/>
      <c r="F105" s="368"/>
      <c r="G105" s="368"/>
      <c r="H105" s="369"/>
      <c r="I105" s="227"/>
      <c r="J105" s="367"/>
      <c r="K105" s="368"/>
      <c r="L105" s="289">
        <f t="shared" si="5"/>
        <v>0</v>
      </c>
    </row>
    <row r="106" spans="1:12" ht="14.95" thickBot="1">
      <c r="A106" s="705" t="s">
        <v>13</v>
      </c>
      <c r="B106" s="684">
        <f>SUM(F106:G114)</f>
        <v>0</v>
      </c>
      <c r="C106" s="371"/>
      <c r="D106" s="372"/>
      <c r="E106" s="373"/>
      <c r="F106" s="374"/>
      <c r="G106" s="374"/>
      <c r="H106" s="375"/>
      <c r="I106" s="226"/>
      <c r="J106" s="381"/>
      <c r="K106" s="374"/>
      <c r="L106" s="289">
        <f t="shared" ref="L106:L114" si="6">K106-F106</f>
        <v>0</v>
      </c>
    </row>
    <row r="107" spans="1:12" ht="14.95" thickBot="1">
      <c r="A107" s="706"/>
      <c r="B107" s="685"/>
      <c r="C107" s="587"/>
      <c r="D107" s="588"/>
      <c r="E107" s="373"/>
      <c r="F107" s="589"/>
      <c r="G107" s="589"/>
      <c r="H107" s="590"/>
      <c r="I107" s="288"/>
      <c r="J107" s="591"/>
      <c r="K107" s="589"/>
      <c r="L107" s="289">
        <f t="shared" si="6"/>
        <v>0</v>
      </c>
    </row>
    <row r="108" spans="1:12" ht="14.95" thickBot="1">
      <c r="A108" s="706"/>
      <c r="B108" s="685"/>
      <c r="C108" s="587"/>
      <c r="D108" s="588"/>
      <c r="E108" s="373"/>
      <c r="F108" s="589"/>
      <c r="G108" s="589"/>
      <c r="H108" s="590"/>
      <c r="I108" s="288"/>
      <c r="J108" s="591"/>
      <c r="K108" s="589"/>
      <c r="L108" s="289"/>
    </row>
    <row r="109" spans="1:12" ht="14.95" thickBot="1">
      <c r="A109" s="707"/>
      <c r="B109" s="686"/>
      <c r="C109" s="376"/>
      <c r="D109" s="377"/>
      <c r="E109" s="373"/>
      <c r="F109" s="379"/>
      <c r="G109" s="379"/>
      <c r="H109" s="380"/>
      <c r="I109" s="227"/>
      <c r="J109" s="378"/>
      <c r="K109" s="379"/>
      <c r="L109" s="289">
        <f t="shared" si="6"/>
        <v>0</v>
      </c>
    </row>
    <row r="110" spans="1:12" ht="14.95" thickBot="1">
      <c r="A110" s="707"/>
      <c r="B110" s="686"/>
      <c r="C110" s="376"/>
      <c r="D110" s="377"/>
      <c r="E110" s="373"/>
      <c r="F110" s="379"/>
      <c r="G110" s="379"/>
      <c r="H110" s="380"/>
      <c r="I110" s="227"/>
      <c r="J110" s="378"/>
      <c r="K110" s="379"/>
      <c r="L110" s="289">
        <f t="shared" si="6"/>
        <v>0</v>
      </c>
    </row>
    <row r="111" spans="1:12" ht="14.95" thickBot="1">
      <c r="A111" s="707"/>
      <c r="B111" s="686"/>
      <c r="C111" s="376"/>
      <c r="D111" s="377"/>
      <c r="E111" s="373"/>
      <c r="F111" s="379"/>
      <c r="G111" s="379"/>
      <c r="H111" s="380"/>
      <c r="I111" s="227"/>
      <c r="J111" s="378"/>
      <c r="K111" s="379"/>
      <c r="L111" s="289">
        <f t="shared" si="6"/>
        <v>0</v>
      </c>
    </row>
    <row r="112" spans="1:12" ht="14.95" thickBot="1">
      <c r="A112" s="707"/>
      <c r="B112" s="686"/>
      <c r="C112" s="376"/>
      <c r="D112" s="377"/>
      <c r="E112" s="373"/>
      <c r="F112" s="379"/>
      <c r="G112" s="379"/>
      <c r="H112" s="380"/>
      <c r="I112" s="227"/>
      <c r="J112" s="378"/>
      <c r="K112" s="379"/>
      <c r="L112" s="289">
        <f t="shared" si="6"/>
        <v>0</v>
      </c>
    </row>
    <row r="113" spans="1:12" ht="14.95" thickBot="1">
      <c r="A113" s="707"/>
      <c r="B113" s="686"/>
      <c r="C113" s="376"/>
      <c r="D113" s="377"/>
      <c r="E113" s="373"/>
      <c r="F113" s="379"/>
      <c r="G113" s="379"/>
      <c r="H113" s="380"/>
      <c r="I113" s="227"/>
      <c r="J113" s="378"/>
      <c r="K113" s="379"/>
      <c r="L113" s="289">
        <f t="shared" si="6"/>
        <v>0</v>
      </c>
    </row>
    <row r="114" spans="1:12">
      <c r="A114" s="707"/>
      <c r="B114" s="686"/>
      <c r="C114" s="376"/>
      <c r="D114" s="377"/>
      <c r="E114" s="373"/>
      <c r="F114" s="379"/>
      <c r="G114" s="379"/>
      <c r="H114" s="380"/>
      <c r="I114" s="227"/>
      <c r="J114" s="378"/>
      <c r="K114" s="379"/>
      <c r="L114" s="289">
        <f t="shared" si="6"/>
        <v>0</v>
      </c>
    </row>
  </sheetData>
  <mergeCells count="25">
    <mergeCell ref="A95:A105"/>
    <mergeCell ref="A106:A114"/>
    <mergeCell ref="A86:A94"/>
    <mergeCell ref="A68:A76"/>
    <mergeCell ref="A3:A13"/>
    <mergeCell ref="A14:A21"/>
    <mergeCell ref="A1:L1"/>
    <mergeCell ref="B3:B13"/>
    <mergeCell ref="B14:B21"/>
    <mergeCell ref="A58:A67"/>
    <mergeCell ref="A77:A85"/>
    <mergeCell ref="B58:B67"/>
    <mergeCell ref="A50:A57"/>
    <mergeCell ref="B50:B57"/>
    <mergeCell ref="B38:B49"/>
    <mergeCell ref="A38:A49"/>
    <mergeCell ref="A22:A29"/>
    <mergeCell ref="B22:B29"/>
    <mergeCell ref="A30:A37"/>
    <mergeCell ref="B30:B37"/>
    <mergeCell ref="B106:B114"/>
    <mergeCell ref="B95:B105"/>
    <mergeCell ref="B86:B94"/>
    <mergeCell ref="B77:B85"/>
    <mergeCell ref="B68:B76"/>
  </mergeCells>
  <conditionalFormatting sqref="L3:L114">
    <cfRule type="cellIs" dxfId="5" priority="27" operator="equal">
      <formula>0</formula>
    </cfRule>
    <cfRule type="cellIs" dxfId="4" priority="28" operator="lessThan">
      <formula>0</formula>
    </cfRule>
    <cfRule type="cellIs" dxfId="3" priority="29" operator="greaterThan">
      <formula>0</formula>
    </cfRule>
  </conditionalFormatting>
  <pageMargins left="0.7" right="0.7" top="0.75" bottom="0.75" header="0.3" footer="0.3"/>
  <pageSetup paperSize="9" orientation="portrait"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4EFAC6EC-4EA3-4F0C-92E1-570FC2F599EE}">
          <x14:formula1>
            <xm:f>Main!$A$3:$A$16</xm:f>
          </x14:formula1>
          <xm:sqref>D3:D114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03094-664B-42B3-B05C-9D0E3E9339F6}">
  <sheetPr>
    <tabColor theme="5" tint="-0.249977111117893"/>
  </sheetPr>
  <dimension ref="A1:R39"/>
  <sheetViews>
    <sheetView workbookViewId="0">
      <selection activeCell="G12" sqref="G12"/>
    </sheetView>
  </sheetViews>
  <sheetFormatPr defaultRowHeight="14.3"/>
  <cols>
    <col min="1" max="1" width="10.5546875" customWidth="1"/>
    <col min="2" max="3" width="11.44140625" style="15" bestFit="1" customWidth="1"/>
    <col min="4" max="4" width="11.44140625" bestFit="1" customWidth="1"/>
    <col min="6" max="6" width="17" bestFit="1" customWidth="1"/>
    <col min="7" max="7" width="11.44140625" customWidth="1"/>
    <col min="8" max="8" width="12.44140625" customWidth="1"/>
    <col min="10" max="11" width="11.44140625" bestFit="1" customWidth="1"/>
    <col min="12" max="12" width="11.44140625" customWidth="1"/>
    <col min="14" max="14" width="11.44140625" bestFit="1" customWidth="1"/>
    <col min="15" max="15" width="10.44140625" bestFit="1" customWidth="1"/>
    <col min="16" max="16" width="12.44140625" customWidth="1"/>
    <col min="17" max="17" width="11.44140625" bestFit="1" customWidth="1"/>
  </cols>
  <sheetData>
    <row r="1" spans="1:18">
      <c r="A1" s="720" t="s">
        <v>96</v>
      </c>
      <c r="B1" s="720"/>
      <c r="C1" s="720"/>
      <c r="E1" s="471" t="s">
        <v>1</v>
      </c>
      <c r="F1" s="472">
        <f>Main!D17</f>
        <v>0</v>
      </c>
      <c r="G1" s="472">
        <v>2200</v>
      </c>
      <c r="H1" s="473"/>
      <c r="I1" s="473" t="s">
        <v>7</v>
      </c>
      <c r="J1" s="472">
        <f>Main!S17</f>
        <v>0</v>
      </c>
      <c r="K1" s="472">
        <f>ROUNDDOWN(J1/2/25, 0)*25</f>
        <v>0</v>
      </c>
      <c r="L1" s="471"/>
      <c r="M1" s="471" t="s">
        <v>11</v>
      </c>
      <c r="N1" s="472">
        <f>Forecast!C342</f>
        <v>0</v>
      </c>
      <c r="O1" s="472">
        <f>ROUNDDOWN(N1/2/25, 0)*25</f>
        <v>0</v>
      </c>
      <c r="P1" s="471"/>
      <c r="R1" s="503">
        <v>5.75</v>
      </c>
    </row>
    <row r="2" spans="1:18">
      <c r="B2" s="15" t="s">
        <v>67</v>
      </c>
      <c r="C2" s="15" t="s">
        <v>95</v>
      </c>
      <c r="E2" s="471" t="s">
        <v>3</v>
      </c>
      <c r="F2" s="472">
        <f>Main!G17</f>
        <v>0</v>
      </c>
      <c r="G2" s="472">
        <v>2550</v>
      </c>
      <c r="H2" s="473"/>
      <c r="I2" s="473" t="s">
        <v>8</v>
      </c>
      <c r="J2" s="472">
        <f>Forecast!C238</f>
        <v>0</v>
      </c>
      <c r="K2" s="472">
        <f t="shared" ref="K2:K4" si="0">ROUNDDOWN(J2/2/25, 0)*25</f>
        <v>0</v>
      </c>
      <c r="L2" s="471"/>
      <c r="M2" s="471" t="s">
        <v>12</v>
      </c>
      <c r="N2" s="472">
        <f>Forecast!C373</f>
        <v>0</v>
      </c>
      <c r="O2" s="472">
        <f t="shared" ref="O2:O3" si="1">ROUNDDOWN(N2/2/25, 0)*25</f>
        <v>0</v>
      </c>
      <c r="P2" s="471"/>
    </row>
    <row r="3" spans="1:18">
      <c r="A3" t="s">
        <v>1</v>
      </c>
      <c r="E3" s="471" t="s">
        <v>4</v>
      </c>
      <c r="F3" s="472">
        <f>Main!J17</f>
        <v>0</v>
      </c>
      <c r="G3" s="472">
        <v>3000</v>
      </c>
      <c r="H3" s="473"/>
      <c r="I3" s="473" t="s">
        <v>9</v>
      </c>
      <c r="J3" s="472">
        <f>Forecast!C271</f>
        <v>0</v>
      </c>
      <c r="K3" s="472">
        <f t="shared" si="0"/>
        <v>0</v>
      </c>
      <c r="L3" s="471"/>
      <c r="M3" s="471" t="s">
        <v>13</v>
      </c>
      <c r="N3" s="472">
        <f>Forecast!C407</f>
        <v>0</v>
      </c>
      <c r="O3" s="472">
        <f t="shared" si="1"/>
        <v>0</v>
      </c>
      <c r="P3" s="471"/>
    </row>
    <row r="4" spans="1:18">
      <c r="A4" t="s">
        <v>3</v>
      </c>
      <c r="D4" t="s">
        <v>121</v>
      </c>
      <c r="E4" s="471" t="s">
        <v>5</v>
      </c>
      <c r="F4" s="472">
        <f>Main!M17</f>
        <v>0</v>
      </c>
      <c r="G4" s="472">
        <v>3100</v>
      </c>
      <c r="H4" s="473"/>
      <c r="I4" s="473" t="s">
        <v>10</v>
      </c>
      <c r="J4" s="472">
        <f>Forecast!C305</f>
        <v>0</v>
      </c>
      <c r="K4" s="472">
        <f t="shared" si="0"/>
        <v>0</v>
      </c>
      <c r="L4" s="471"/>
      <c r="M4" s="471"/>
      <c r="N4" s="471"/>
      <c r="O4" s="471"/>
      <c r="P4" s="471"/>
    </row>
    <row r="5" spans="1:18">
      <c r="A5" t="s">
        <v>4</v>
      </c>
      <c r="E5" s="471" t="s">
        <v>6</v>
      </c>
      <c r="F5" s="472">
        <f>Main!P17</f>
        <v>0</v>
      </c>
      <c r="G5" s="472">
        <v>1500</v>
      </c>
      <c r="H5" s="473"/>
      <c r="I5" s="473"/>
      <c r="J5" s="471"/>
      <c r="K5" s="471"/>
      <c r="L5" s="471"/>
      <c r="M5" s="471"/>
      <c r="N5" s="471"/>
      <c r="O5" s="471"/>
      <c r="P5" s="471"/>
    </row>
    <row r="6" spans="1:18">
      <c r="A6" t="s">
        <v>5</v>
      </c>
      <c r="E6" s="471"/>
      <c r="F6" s="474">
        <f>SUM(F1:F5)</f>
        <v>0</v>
      </c>
      <c r="G6" s="474">
        <f>SUM(G1:G5)</f>
        <v>12350</v>
      </c>
      <c r="H6" s="475"/>
      <c r="I6" s="475"/>
      <c r="J6" s="474">
        <f>SUM(J1:J5)</f>
        <v>0</v>
      </c>
      <c r="K6" s="474">
        <f>SUM(K1:K5)</f>
        <v>0</v>
      </c>
      <c r="L6" s="476"/>
      <c r="M6" s="476"/>
      <c r="N6" s="474">
        <f>SUM(N1:N5)</f>
        <v>0</v>
      </c>
      <c r="O6" s="535">
        <f>SUM(O1:O3)</f>
        <v>0</v>
      </c>
      <c r="P6" s="474">
        <f>F6+J6+N6</f>
        <v>0</v>
      </c>
      <c r="Q6" s="38">
        <f>O6+K6+G6</f>
        <v>12350</v>
      </c>
    </row>
    <row r="7" spans="1:18">
      <c r="A7" t="s">
        <v>6</v>
      </c>
    </row>
    <row r="8" spans="1:18">
      <c r="A8" t="s">
        <v>7</v>
      </c>
    </row>
    <row r="9" spans="1:18">
      <c r="A9" t="s">
        <v>8</v>
      </c>
    </row>
    <row r="10" spans="1:18">
      <c r="A10" t="s">
        <v>9</v>
      </c>
    </row>
    <row r="11" spans="1:18">
      <c r="A11" t="s">
        <v>10</v>
      </c>
    </row>
    <row r="12" spans="1:18">
      <c r="A12" t="s">
        <v>11</v>
      </c>
    </row>
    <row r="13" spans="1:18">
      <c r="A13" t="s">
        <v>12</v>
      </c>
    </row>
    <row r="14" spans="1:18">
      <c r="A14" t="s">
        <v>13</v>
      </c>
    </row>
    <row r="15" spans="1:18">
      <c r="A15" s="299" t="s">
        <v>2</v>
      </c>
      <c r="B15" s="300">
        <f>SUM(B3:B14)</f>
        <v>0</v>
      </c>
      <c r="C15" s="300">
        <f>SUM(C3:C14)</f>
        <v>0</v>
      </c>
      <c r="F15" s="37" t="s">
        <v>123</v>
      </c>
      <c r="G15" s="37"/>
      <c r="H15" s="581">
        <f>Main!AL17</f>
        <v>0</v>
      </c>
    </row>
    <row r="16" spans="1:18">
      <c r="A16" s="299"/>
      <c r="B16" s="300"/>
      <c r="C16" s="300"/>
      <c r="F16" s="37" t="s">
        <v>124</v>
      </c>
      <c r="G16" s="582">
        <f>H15/2</f>
        <v>0</v>
      </c>
      <c r="H16" s="582">
        <f>H15/2</f>
        <v>0</v>
      </c>
    </row>
    <row r="17" spans="1:8">
      <c r="A17" s="720" t="s">
        <v>92</v>
      </c>
      <c r="B17" s="720"/>
      <c r="C17" s="300">
        <f>'Receipts &amp; Mileage'!M1</f>
        <v>0</v>
      </c>
      <c r="F17" s="719" t="s">
        <v>92</v>
      </c>
      <c r="G17" s="719"/>
      <c r="H17" s="583">
        <f>C17</f>
        <v>0</v>
      </c>
    </row>
    <row r="18" spans="1:8">
      <c r="A18" s="720" t="s">
        <v>97</v>
      </c>
      <c r="B18" s="720"/>
      <c r="C18" s="300">
        <f ca="1">Main!AL32+SUM('Receipts &amp; Mileage'!F:F)</f>
        <v>0</v>
      </c>
      <c r="F18" s="719" t="s">
        <v>97</v>
      </c>
      <c r="G18" s="719"/>
      <c r="H18" s="583">
        <f ca="1">C18</f>
        <v>0</v>
      </c>
    </row>
    <row r="19" spans="1:8">
      <c r="A19" s="299" t="s">
        <v>100</v>
      </c>
      <c r="B19" s="300">
        <f ca="1">(C17+C18)/2</f>
        <v>0</v>
      </c>
      <c r="C19" s="300">
        <f ca="1">B19</f>
        <v>0</v>
      </c>
      <c r="F19" s="584" t="s">
        <v>100</v>
      </c>
      <c r="G19" s="583">
        <f ca="1">B19</f>
        <v>0</v>
      </c>
      <c r="H19" s="583">
        <f ca="1">C19</f>
        <v>0</v>
      </c>
    </row>
    <row r="20" spans="1:8">
      <c r="A20" s="299" t="s">
        <v>101</v>
      </c>
      <c r="B20" s="300">
        <f ca="1">B15-B19</f>
        <v>0</v>
      </c>
      <c r="C20" s="300">
        <f ca="1">C15-C19</f>
        <v>0</v>
      </c>
      <c r="F20" s="584" t="s">
        <v>101</v>
      </c>
      <c r="G20" s="583">
        <f ca="1">B20</f>
        <v>0</v>
      </c>
      <c r="H20" s="583">
        <f ca="1">C20</f>
        <v>0</v>
      </c>
    </row>
    <row r="21" spans="1:8">
      <c r="A21" s="299"/>
      <c r="B21" s="300"/>
      <c r="C21" s="300"/>
      <c r="F21" s="584"/>
      <c r="G21" s="583"/>
      <c r="H21" s="583"/>
    </row>
    <row r="22" spans="1:8">
      <c r="A22" s="299" t="s">
        <v>98</v>
      </c>
      <c r="B22" s="300"/>
      <c r="C22" s="300">
        <v>12570</v>
      </c>
      <c r="F22" s="584" t="s">
        <v>98</v>
      </c>
      <c r="G22" s="583"/>
      <c r="H22" s="583">
        <v>12570</v>
      </c>
    </row>
    <row r="23" spans="1:8" ht="28.55">
      <c r="A23" s="309" t="s">
        <v>99</v>
      </c>
      <c r="B23" s="312">
        <f ca="1">IF(B20&lt;C22,0,B20-C22)</f>
        <v>0</v>
      </c>
      <c r="C23" s="312">
        <f ca="1">IF(B20&lt;C22,0,B20-C22)</f>
        <v>0</v>
      </c>
      <c r="F23" s="585" t="s">
        <v>99</v>
      </c>
      <c r="G23" s="581">
        <f>IF(G16&lt;H22,0,G16-H22)</f>
        <v>0</v>
      </c>
      <c r="H23" s="581">
        <f>IF(H16&lt;H22,0,H16-H22)</f>
        <v>0</v>
      </c>
    </row>
    <row r="24" spans="1:8">
      <c r="A24" s="313">
        <v>0.2</v>
      </c>
      <c r="B24" s="310">
        <f ca="1">B23*0.2</f>
        <v>0</v>
      </c>
      <c r="C24" s="310">
        <f ca="1">C23*0.2</f>
        <v>0</v>
      </c>
      <c r="F24" s="586">
        <v>0.2</v>
      </c>
      <c r="G24" s="582">
        <f>G23*0.2</f>
        <v>0</v>
      </c>
      <c r="H24" s="582">
        <f>H23*0.2</f>
        <v>0</v>
      </c>
    </row>
    <row r="25" spans="1:8">
      <c r="A25" s="308"/>
      <c r="B25" s="311"/>
      <c r="C25" s="311"/>
      <c r="F25" s="37"/>
      <c r="G25" s="37"/>
      <c r="H25" s="37"/>
    </row>
    <row r="26" spans="1:8">
      <c r="F26" s="37" t="s">
        <v>102</v>
      </c>
      <c r="G26" s="581">
        <f>3.45*52</f>
        <v>179.4</v>
      </c>
      <c r="H26" s="581">
        <f>3.45*52</f>
        <v>179.4</v>
      </c>
    </row>
    <row r="27" spans="1:8">
      <c r="A27" s="720" t="s">
        <v>92</v>
      </c>
      <c r="B27" s="720"/>
      <c r="C27" s="300">
        <f ca="1">Main!AL30+Main!AL31</f>
        <v>0</v>
      </c>
      <c r="F27" s="37"/>
      <c r="G27" s="37"/>
      <c r="H27" s="37"/>
    </row>
    <row r="28" spans="1:8">
      <c r="A28" s="720" t="s">
        <v>97</v>
      </c>
      <c r="B28" s="720"/>
      <c r="C28" s="300">
        <f>Main!AL62</f>
        <v>0</v>
      </c>
      <c r="F28" s="37" t="s">
        <v>125</v>
      </c>
      <c r="G28" s="582">
        <f>G26+G24</f>
        <v>179.4</v>
      </c>
      <c r="H28" s="582">
        <f>H26+H24</f>
        <v>179.4</v>
      </c>
    </row>
    <row r="30" spans="1:8">
      <c r="A30" t="s">
        <v>102</v>
      </c>
      <c r="B30" s="15">
        <f>3.45*52</f>
        <v>179.4</v>
      </c>
      <c r="C30" s="15">
        <f>3.45*52</f>
        <v>179.4</v>
      </c>
    </row>
    <row r="33" spans="1:5">
      <c r="A33" s="32"/>
      <c r="B33" s="32"/>
    </row>
    <row r="34" spans="1:5">
      <c r="A34" s="32"/>
      <c r="B34" s="32"/>
    </row>
    <row r="35" spans="1:5">
      <c r="A35" s="32"/>
      <c r="B35" s="32"/>
    </row>
    <row r="36" spans="1:5">
      <c r="A36" s="32"/>
      <c r="B36" s="32"/>
    </row>
    <row r="37" spans="1:5">
      <c r="A37" s="32"/>
      <c r="B37" s="32"/>
    </row>
    <row r="38" spans="1:5">
      <c r="A38" s="32"/>
      <c r="B38" s="32"/>
    </row>
    <row r="39" spans="1:5">
      <c r="A39" s="32"/>
      <c r="B39" s="32"/>
      <c r="C39"/>
      <c r="E39" s="138"/>
    </row>
  </sheetData>
  <mergeCells count="7">
    <mergeCell ref="F17:G17"/>
    <mergeCell ref="F18:G18"/>
    <mergeCell ref="A1:C1"/>
    <mergeCell ref="A27:B27"/>
    <mergeCell ref="A28:B28"/>
    <mergeCell ref="A17:B17"/>
    <mergeCell ref="A18:B1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BADBB-69D9-4B7A-A710-A0CA3CAD413B}">
  <sheetPr>
    <tabColor rgb="FFFF0000"/>
  </sheetPr>
  <dimension ref="A1:N682"/>
  <sheetViews>
    <sheetView zoomScaleNormal="100" workbookViewId="0">
      <pane ySplit="1" topLeftCell="A2" activePane="bottomLeft" state="frozen"/>
      <selection pane="bottomLeft" activeCell="J60" sqref="H2:J60"/>
    </sheetView>
  </sheetViews>
  <sheetFormatPr defaultColWidth="8.88671875" defaultRowHeight="14.3"/>
  <cols>
    <col min="1" max="1" width="12.21875" style="213" customWidth="1"/>
    <col min="2" max="2" width="11.109375" style="212" bestFit="1" customWidth="1"/>
    <col min="3" max="3" width="21.44140625" style="213" bestFit="1" customWidth="1"/>
    <col min="4" max="4" width="23.44140625" style="213" bestFit="1" customWidth="1"/>
    <col min="5" max="5" width="21" style="213" customWidth="1"/>
    <col min="6" max="6" width="8.88671875" style="214"/>
    <col min="7" max="7" width="15.21875" style="11" customWidth="1"/>
    <col min="8" max="8" width="10.44140625" style="13" bestFit="1" customWidth="1"/>
    <col min="9" max="9" width="10.21875" style="13" bestFit="1" customWidth="1"/>
    <col min="10" max="10" width="33.6640625" style="13" bestFit="1" customWidth="1"/>
    <col min="11" max="11" width="8.88671875" style="81"/>
    <col min="12" max="12" width="8.88671875" style="13"/>
    <col min="13" max="13" width="10.44140625" style="11" bestFit="1" customWidth="1"/>
    <col min="14" max="16384" width="8.88671875" style="11"/>
  </cols>
  <sheetData>
    <row r="1" spans="1:14" s="12" customFormat="1" ht="36.700000000000003" customHeight="1">
      <c r="A1" s="218" t="s">
        <v>56</v>
      </c>
      <c r="B1" s="219" t="s">
        <v>58</v>
      </c>
      <c r="C1" s="218" t="s">
        <v>57</v>
      </c>
      <c r="D1" s="218" t="s">
        <v>89</v>
      </c>
      <c r="E1" s="219" t="s">
        <v>90</v>
      </c>
      <c r="F1" s="220" t="s">
        <v>59</v>
      </c>
      <c r="G1" s="263">
        <f>SUM(F:F)</f>
        <v>0</v>
      </c>
      <c r="H1" s="259" t="s">
        <v>56</v>
      </c>
      <c r="I1" s="260" t="s">
        <v>93</v>
      </c>
      <c r="J1" s="259" t="s">
        <v>57</v>
      </c>
      <c r="K1" s="262" t="s">
        <v>92</v>
      </c>
      <c r="L1" s="261">
        <f>SUM(I:I)</f>
        <v>0</v>
      </c>
      <c r="M1" s="263">
        <f>SUM(K:K)</f>
        <v>0</v>
      </c>
      <c r="N1" s="12">
        <f>SUM(I:I)</f>
        <v>0</v>
      </c>
    </row>
    <row r="2" spans="1:14">
      <c r="A2" s="210"/>
      <c r="B2" s="215"/>
      <c r="C2" s="211"/>
      <c r="D2" s="216"/>
      <c r="E2" s="211"/>
      <c r="F2" s="217"/>
      <c r="H2" s="31"/>
      <c r="I2" s="126"/>
      <c r="J2" s="16"/>
      <c r="K2" s="127">
        <f>IF($L$1&lt;10000,I2*0.45,I2*0.25)</f>
        <v>0</v>
      </c>
    </row>
    <row r="3" spans="1:14">
      <c r="A3" s="210"/>
      <c r="B3" s="215"/>
      <c r="C3" s="211"/>
      <c r="D3" s="216"/>
      <c r="E3" s="211"/>
      <c r="F3" s="217"/>
      <c r="H3" s="31"/>
      <c r="I3" s="126"/>
      <c r="J3" s="16"/>
      <c r="K3" s="127">
        <f t="shared" ref="K3:K66" si="0">IF($L$1&lt;10000,I3*0.45,I3*0.25)</f>
        <v>0</v>
      </c>
    </row>
    <row r="4" spans="1:14">
      <c r="A4" s="210"/>
      <c r="B4" s="215"/>
      <c r="C4" s="211"/>
      <c r="D4" s="216"/>
      <c r="E4" s="211"/>
      <c r="F4" s="217"/>
      <c r="H4" s="31"/>
      <c r="I4" s="126"/>
      <c r="J4" s="16"/>
      <c r="K4" s="127">
        <f t="shared" si="0"/>
        <v>0</v>
      </c>
    </row>
    <row r="5" spans="1:14">
      <c r="A5" s="210"/>
      <c r="B5" s="215"/>
      <c r="C5" s="211"/>
      <c r="D5" s="216"/>
      <c r="E5" s="211"/>
      <c r="F5" s="217"/>
      <c r="H5" s="31"/>
      <c r="I5" s="126"/>
      <c r="J5" s="16"/>
      <c r="K5" s="127">
        <f t="shared" si="0"/>
        <v>0</v>
      </c>
    </row>
    <row r="6" spans="1:14">
      <c r="A6" s="210"/>
      <c r="B6" s="215"/>
      <c r="C6" s="211"/>
      <c r="D6" s="216"/>
      <c r="E6" s="211"/>
      <c r="F6" s="217"/>
      <c r="H6" s="31"/>
      <c r="I6" s="126"/>
      <c r="J6" s="16"/>
      <c r="K6" s="127">
        <f t="shared" si="0"/>
        <v>0</v>
      </c>
    </row>
    <row r="7" spans="1:14">
      <c r="A7" s="210"/>
      <c r="B7" s="215"/>
      <c r="C7" s="211"/>
      <c r="D7" s="216"/>
      <c r="E7" s="211"/>
      <c r="F7" s="217"/>
      <c r="H7" s="31"/>
      <c r="I7" s="126"/>
      <c r="J7" s="16"/>
      <c r="K7" s="127">
        <f t="shared" si="0"/>
        <v>0</v>
      </c>
    </row>
    <row r="8" spans="1:14">
      <c r="A8" s="210"/>
      <c r="B8" s="215"/>
      <c r="C8" s="211"/>
      <c r="D8" s="216"/>
      <c r="E8" s="211"/>
      <c r="F8" s="217"/>
      <c r="H8" s="31"/>
      <c r="I8" s="126"/>
      <c r="J8" s="16"/>
      <c r="K8" s="127">
        <f t="shared" si="0"/>
        <v>0</v>
      </c>
    </row>
    <row r="9" spans="1:14">
      <c r="A9" s="210"/>
      <c r="B9" s="215"/>
      <c r="C9" s="211"/>
      <c r="D9" s="216"/>
      <c r="E9" s="211"/>
      <c r="F9" s="217"/>
      <c r="H9" s="31"/>
      <c r="I9" s="126"/>
      <c r="J9" s="16"/>
      <c r="K9" s="127">
        <f t="shared" si="0"/>
        <v>0</v>
      </c>
    </row>
    <row r="10" spans="1:14">
      <c r="A10" s="210"/>
      <c r="B10" s="215"/>
      <c r="C10" s="211"/>
      <c r="D10" s="216"/>
      <c r="E10" s="211"/>
      <c r="F10" s="217"/>
      <c r="H10" s="31"/>
      <c r="I10" s="126"/>
      <c r="J10" s="16"/>
      <c r="K10" s="127">
        <f t="shared" si="0"/>
        <v>0</v>
      </c>
    </row>
    <row r="11" spans="1:14">
      <c r="A11" s="210"/>
      <c r="B11" s="215"/>
      <c r="C11" s="211"/>
      <c r="D11" s="216"/>
      <c r="E11" s="211"/>
      <c r="F11" s="217"/>
      <c r="H11" s="31"/>
      <c r="I11" s="126"/>
      <c r="J11" s="16"/>
      <c r="K11" s="127">
        <f t="shared" si="0"/>
        <v>0</v>
      </c>
    </row>
    <row r="12" spans="1:14">
      <c r="A12" s="210"/>
      <c r="B12" s="344"/>
      <c r="C12" s="211"/>
      <c r="D12" s="345"/>
      <c r="E12" s="211"/>
      <c r="F12" s="217"/>
      <c r="H12" s="31"/>
      <c r="I12" s="126"/>
      <c r="J12" s="16"/>
      <c r="K12" s="127">
        <f t="shared" si="0"/>
        <v>0</v>
      </c>
    </row>
    <row r="13" spans="1:14">
      <c r="A13" s="210"/>
      <c r="B13" s="344"/>
      <c r="C13" s="211"/>
      <c r="D13" s="345"/>
      <c r="E13" s="211"/>
      <c r="F13" s="217"/>
      <c r="H13" s="31"/>
      <c r="I13" s="126"/>
      <c r="J13" s="16"/>
      <c r="K13" s="127">
        <f t="shared" si="0"/>
        <v>0</v>
      </c>
    </row>
    <row r="14" spans="1:14">
      <c r="A14" s="210"/>
      <c r="B14" s="344"/>
      <c r="C14" s="211"/>
      <c r="D14" s="345"/>
      <c r="E14" s="211"/>
      <c r="F14" s="346"/>
      <c r="H14" s="31"/>
      <c r="I14" s="126"/>
      <c r="J14" s="16"/>
      <c r="K14" s="127">
        <f t="shared" si="0"/>
        <v>0</v>
      </c>
    </row>
    <row r="15" spans="1:14">
      <c r="A15" s="210"/>
      <c r="B15" s="215"/>
      <c r="C15" s="211"/>
      <c r="D15" s="216"/>
      <c r="E15" s="211"/>
      <c r="F15" s="217"/>
      <c r="H15" s="31"/>
      <c r="I15" s="126"/>
      <c r="J15" s="16"/>
      <c r="K15" s="127">
        <f t="shared" si="0"/>
        <v>0</v>
      </c>
    </row>
    <row r="16" spans="1:14">
      <c r="A16" s="210"/>
      <c r="B16" s="215"/>
      <c r="C16" s="211"/>
      <c r="D16" s="216"/>
      <c r="E16" s="211"/>
      <c r="F16" s="217"/>
      <c r="H16" s="31"/>
      <c r="I16" s="126"/>
      <c r="J16" s="16"/>
      <c r="K16" s="127">
        <f t="shared" si="0"/>
        <v>0</v>
      </c>
    </row>
    <row r="17" spans="1:11">
      <c r="A17" s="210"/>
      <c r="B17" s="215"/>
      <c r="C17" s="211"/>
      <c r="D17" s="216"/>
      <c r="E17" s="211"/>
      <c r="F17" s="217"/>
      <c r="H17" s="31"/>
      <c r="I17" s="126"/>
      <c r="J17" s="16"/>
      <c r="K17" s="127">
        <f t="shared" si="0"/>
        <v>0</v>
      </c>
    </row>
    <row r="18" spans="1:11">
      <c r="A18" s="210"/>
      <c r="B18" s="215"/>
      <c r="C18" s="211"/>
      <c r="D18" s="216"/>
      <c r="E18" s="211"/>
      <c r="F18" s="217"/>
      <c r="H18" s="31"/>
      <c r="I18" s="126"/>
      <c r="J18" s="16"/>
      <c r="K18" s="127">
        <f t="shared" si="0"/>
        <v>0</v>
      </c>
    </row>
    <row r="19" spans="1:11">
      <c r="A19" s="210"/>
      <c r="B19" s="215"/>
      <c r="C19" s="211"/>
      <c r="D19" s="216"/>
      <c r="E19" s="211"/>
      <c r="F19" s="217"/>
      <c r="H19" s="31"/>
      <c r="I19" s="126"/>
      <c r="J19" s="16"/>
      <c r="K19" s="127">
        <f t="shared" si="0"/>
        <v>0</v>
      </c>
    </row>
    <row r="20" spans="1:11">
      <c r="A20" s="210"/>
      <c r="B20" s="215"/>
      <c r="C20" s="211"/>
      <c r="D20" s="216"/>
      <c r="E20" s="211"/>
      <c r="F20" s="217"/>
      <c r="H20" s="31"/>
      <c r="I20" s="126"/>
      <c r="J20" s="16"/>
      <c r="K20" s="127">
        <f t="shared" si="0"/>
        <v>0</v>
      </c>
    </row>
    <row r="21" spans="1:11">
      <c r="A21" s="210"/>
      <c r="B21" s="215"/>
      <c r="C21" s="211"/>
      <c r="D21" s="216"/>
      <c r="E21" s="211"/>
      <c r="F21" s="217"/>
      <c r="H21" s="31"/>
      <c r="I21" s="126"/>
      <c r="J21" s="16"/>
      <c r="K21" s="127">
        <f t="shared" si="0"/>
        <v>0</v>
      </c>
    </row>
    <row r="22" spans="1:11">
      <c r="A22" s="210"/>
      <c r="B22" s="215"/>
      <c r="C22" s="211"/>
      <c r="D22" s="216"/>
      <c r="E22" s="211"/>
      <c r="F22" s="217"/>
      <c r="H22" s="31"/>
      <c r="I22" s="126"/>
      <c r="J22" s="16"/>
      <c r="K22" s="127">
        <f t="shared" si="0"/>
        <v>0</v>
      </c>
    </row>
    <row r="23" spans="1:11">
      <c r="A23" s="210"/>
      <c r="B23" s="215"/>
      <c r="C23" s="211"/>
      <c r="D23" s="216"/>
      <c r="E23" s="211"/>
      <c r="F23" s="217"/>
      <c r="H23" s="31"/>
      <c r="I23" s="126"/>
      <c r="J23" s="16"/>
      <c r="K23" s="127">
        <f t="shared" si="0"/>
        <v>0</v>
      </c>
    </row>
    <row r="24" spans="1:11">
      <c r="A24" s="210"/>
      <c r="B24" s="215"/>
      <c r="C24" s="211"/>
      <c r="D24" s="216"/>
      <c r="E24" s="211"/>
      <c r="F24" s="217"/>
      <c r="H24" s="31"/>
      <c r="I24" s="126"/>
      <c r="J24" s="16"/>
      <c r="K24" s="127">
        <f t="shared" si="0"/>
        <v>0</v>
      </c>
    </row>
    <row r="25" spans="1:11">
      <c r="A25" s="210"/>
      <c r="B25" s="215"/>
      <c r="C25" s="211"/>
      <c r="D25" s="216"/>
      <c r="E25" s="211"/>
      <c r="F25" s="217"/>
      <c r="H25" s="31"/>
      <c r="I25" s="126"/>
      <c r="J25" s="16"/>
      <c r="K25" s="127">
        <f t="shared" si="0"/>
        <v>0</v>
      </c>
    </row>
    <row r="26" spans="1:11">
      <c r="A26" s="210"/>
      <c r="B26" s="215"/>
      <c r="C26" s="211"/>
      <c r="D26" s="216"/>
      <c r="E26" s="211"/>
      <c r="F26" s="217"/>
      <c r="H26" s="31"/>
      <c r="I26" s="126"/>
      <c r="J26" s="16"/>
      <c r="K26" s="127">
        <f t="shared" si="0"/>
        <v>0</v>
      </c>
    </row>
    <row r="27" spans="1:11">
      <c r="A27" s="210"/>
      <c r="B27" s="215"/>
      <c r="C27" s="211"/>
      <c r="D27" s="216"/>
      <c r="E27" s="211"/>
      <c r="F27" s="217"/>
      <c r="H27" s="31"/>
      <c r="I27" s="126"/>
      <c r="J27" s="16"/>
      <c r="K27" s="127">
        <f t="shared" si="0"/>
        <v>0</v>
      </c>
    </row>
    <row r="28" spans="1:11">
      <c r="A28" s="210"/>
      <c r="B28" s="215"/>
      <c r="C28" s="211"/>
      <c r="D28" s="216"/>
      <c r="E28" s="211"/>
      <c r="F28" s="217"/>
      <c r="H28" s="31"/>
      <c r="I28" s="126"/>
      <c r="J28" s="16"/>
      <c r="K28" s="127">
        <f t="shared" si="0"/>
        <v>0</v>
      </c>
    </row>
    <row r="29" spans="1:11">
      <c r="A29" s="210"/>
      <c r="B29" s="215"/>
      <c r="C29" s="211"/>
      <c r="D29" s="216"/>
      <c r="E29" s="211"/>
      <c r="F29" s="217"/>
      <c r="H29" s="31"/>
      <c r="I29" s="126"/>
      <c r="J29" s="16"/>
      <c r="K29" s="127">
        <f t="shared" si="0"/>
        <v>0</v>
      </c>
    </row>
    <row r="30" spans="1:11">
      <c r="A30" s="210"/>
      <c r="B30" s="215"/>
      <c r="C30" s="211"/>
      <c r="D30" s="216"/>
      <c r="E30" s="211"/>
      <c r="F30" s="217"/>
      <c r="H30" s="31"/>
      <c r="I30" s="126"/>
      <c r="J30" s="16"/>
      <c r="K30" s="127">
        <f t="shared" si="0"/>
        <v>0</v>
      </c>
    </row>
    <row r="31" spans="1:11">
      <c r="A31" s="210"/>
      <c r="B31" s="215"/>
      <c r="C31" s="211"/>
      <c r="D31" s="216"/>
      <c r="E31" s="211"/>
      <c r="F31" s="217"/>
      <c r="H31" s="31"/>
      <c r="I31" s="126"/>
      <c r="J31" s="16"/>
      <c r="K31" s="127">
        <f t="shared" si="0"/>
        <v>0</v>
      </c>
    </row>
    <row r="32" spans="1:11">
      <c r="A32" s="210"/>
      <c r="B32" s="215"/>
      <c r="C32" s="211"/>
      <c r="D32" s="216"/>
      <c r="E32" s="211"/>
      <c r="F32" s="217"/>
      <c r="H32" s="31"/>
      <c r="I32" s="126"/>
      <c r="J32" s="16"/>
      <c r="K32" s="127">
        <f t="shared" si="0"/>
        <v>0</v>
      </c>
    </row>
    <row r="33" spans="1:11">
      <c r="A33" s="210"/>
      <c r="B33" s="215"/>
      <c r="C33" s="211"/>
      <c r="D33" s="635"/>
      <c r="E33" s="211"/>
      <c r="F33" s="217"/>
      <c r="H33" s="31"/>
      <c r="I33" s="126"/>
      <c r="J33" s="16"/>
      <c r="K33" s="127">
        <f t="shared" si="0"/>
        <v>0</v>
      </c>
    </row>
    <row r="34" spans="1:11">
      <c r="A34" s="210"/>
      <c r="B34" s="215"/>
      <c r="C34" s="211"/>
      <c r="D34" s="635"/>
      <c r="E34" s="211"/>
      <c r="F34" s="217"/>
      <c r="H34" s="31"/>
      <c r="I34" s="126"/>
      <c r="J34" s="16"/>
      <c r="K34" s="127">
        <f t="shared" si="0"/>
        <v>0</v>
      </c>
    </row>
    <row r="35" spans="1:11">
      <c r="A35" s="210"/>
      <c r="B35" s="215"/>
      <c r="C35" s="211"/>
      <c r="D35" s="635"/>
      <c r="E35" s="211"/>
      <c r="F35" s="217"/>
      <c r="H35" s="31"/>
      <c r="I35" s="126"/>
      <c r="J35" s="16"/>
      <c r="K35" s="127">
        <f t="shared" si="0"/>
        <v>0</v>
      </c>
    </row>
    <row r="36" spans="1:11">
      <c r="A36" s="210"/>
      <c r="B36" s="215"/>
      <c r="C36" s="211"/>
      <c r="D36" s="635"/>
      <c r="E36" s="211"/>
      <c r="F36" s="217"/>
      <c r="H36" s="31"/>
      <c r="I36" s="126"/>
      <c r="J36" s="16"/>
      <c r="K36" s="127">
        <f t="shared" si="0"/>
        <v>0</v>
      </c>
    </row>
    <row r="37" spans="1:11">
      <c r="A37" s="210"/>
      <c r="B37" s="215"/>
      <c r="C37" s="211"/>
      <c r="D37" s="635"/>
      <c r="E37" s="211"/>
      <c r="F37" s="217"/>
      <c r="H37" s="31"/>
      <c r="I37" s="126"/>
      <c r="J37" s="16"/>
      <c r="K37" s="127">
        <f t="shared" si="0"/>
        <v>0</v>
      </c>
    </row>
    <row r="38" spans="1:11">
      <c r="A38" s="210"/>
      <c r="B38" s="215"/>
      <c r="C38" s="211"/>
      <c r="D38" s="635"/>
      <c r="E38" s="211"/>
      <c r="F38" s="217"/>
      <c r="H38" s="31"/>
      <c r="I38" s="126"/>
      <c r="J38" s="16"/>
      <c r="K38" s="127">
        <f t="shared" si="0"/>
        <v>0</v>
      </c>
    </row>
    <row r="39" spans="1:11">
      <c r="A39" s="210"/>
      <c r="B39" s="215"/>
      <c r="C39" s="211"/>
      <c r="D39" s="635"/>
      <c r="E39" s="211"/>
      <c r="F39" s="217"/>
      <c r="H39" s="31"/>
      <c r="I39" s="126"/>
      <c r="J39" s="16"/>
      <c r="K39" s="127">
        <f t="shared" si="0"/>
        <v>0</v>
      </c>
    </row>
    <row r="40" spans="1:11">
      <c r="A40" s="210"/>
      <c r="B40" s="215"/>
      <c r="C40" s="211"/>
      <c r="D40" s="635"/>
      <c r="E40" s="211"/>
      <c r="F40" s="217"/>
      <c r="H40" s="31"/>
      <c r="I40" s="126"/>
      <c r="J40" s="16"/>
      <c r="K40" s="127">
        <f t="shared" si="0"/>
        <v>0</v>
      </c>
    </row>
    <row r="41" spans="1:11">
      <c r="A41" s="210"/>
      <c r="B41" s="215"/>
      <c r="C41" s="211"/>
      <c r="D41" s="635"/>
      <c r="E41" s="211"/>
      <c r="F41" s="217"/>
      <c r="H41" s="31"/>
      <c r="I41" s="126"/>
      <c r="J41" s="16"/>
      <c r="K41" s="127">
        <f t="shared" si="0"/>
        <v>0</v>
      </c>
    </row>
    <row r="42" spans="1:11">
      <c r="A42" s="210"/>
      <c r="B42" s="215"/>
      <c r="C42" s="211"/>
      <c r="D42" s="635"/>
      <c r="E42" s="211"/>
      <c r="F42" s="217"/>
      <c r="H42" s="31"/>
      <c r="I42" s="126"/>
      <c r="J42" s="16"/>
      <c r="K42" s="127">
        <f t="shared" si="0"/>
        <v>0</v>
      </c>
    </row>
    <row r="43" spans="1:11">
      <c r="A43" s="210"/>
      <c r="B43" s="215"/>
      <c r="C43" s="211"/>
      <c r="D43" s="635"/>
      <c r="E43" s="211"/>
      <c r="F43" s="217"/>
      <c r="H43" s="31"/>
      <c r="I43" s="126"/>
      <c r="J43" s="16"/>
      <c r="K43" s="127">
        <f t="shared" si="0"/>
        <v>0</v>
      </c>
    </row>
    <row r="44" spans="1:11">
      <c r="A44" s="210"/>
      <c r="B44" s="215"/>
      <c r="C44" s="211"/>
      <c r="D44" s="635"/>
      <c r="E44" s="211"/>
      <c r="F44" s="217"/>
      <c r="H44" s="31"/>
      <c r="I44" s="126"/>
      <c r="J44" s="16"/>
      <c r="K44" s="127">
        <f t="shared" si="0"/>
        <v>0</v>
      </c>
    </row>
    <row r="45" spans="1:11">
      <c r="A45" s="210"/>
      <c r="B45" s="215"/>
      <c r="C45" s="211"/>
      <c r="D45" s="635"/>
      <c r="E45" s="211"/>
      <c r="F45" s="217"/>
      <c r="H45" s="31"/>
      <c r="I45" s="126"/>
      <c r="J45" s="16"/>
      <c r="K45" s="127">
        <f t="shared" si="0"/>
        <v>0</v>
      </c>
    </row>
    <row r="46" spans="1:11">
      <c r="A46" s="210"/>
      <c r="B46" s="215"/>
      <c r="C46" s="211"/>
      <c r="D46" s="216"/>
      <c r="E46" s="211"/>
      <c r="F46" s="217"/>
      <c r="H46" s="31"/>
      <c r="I46" s="126"/>
      <c r="J46" s="16"/>
      <c r="K46" s="127">
        <f t="shared" si="0"/>
        <v>0</v>
      </c>
    </row>
    <row r="47" spans="1:11">
      <c r="A47" s="210"/>
      <c r="B47" s="215"/>
      <c r="C47" s="211"/>
      <c r="D47" s="216"/>
      <c r="E47" s="211"/>
      <c r="F47" s="217"/>
      <c r="H47" s="31"/>
      <c r="I47" s="126"/>
      <c r="J47" s="16"/>
      <c r="K47" s="127">
        <f t="shared" si="0"/>
        <v>0</v>
      </c>
    </row>
    <row r="48" spans="1:11">
      <c r="A48" s="210"/>
      <c r="B48" s="215"/>
      <c r="C48" s="211"/>
      <c r="D48" s="216"/>
      <c r="E48" s="211"/>
      <c r="F48" s="217"/>
      <c r="H48" s="31"/>
      <c r="I48" s="126"/>
      <c r="J48" s="16"/>
      <c r="K48" s="127">
        <f t="shared" si="0"/>
        <v>0</v>
      </c>
    </row>
    <row r="49" spans="1:11">
      <c r="A49" s="210"/>
      <c r="B49" s="215"/>
      <c r="C49" s="211"/>
      <c r="D49" s="216"/>
      <c r="E49" s="211"/>
      <c r="F49" s="217"/>
      <c r="H49" s="31"/>
      <c r="I49" s="126"/>
      <c r="J49" s="16"/>
      <c r="K49" s="127">
        <f t="shared" si="0"/>
        <v>0</v>
      </c>
    </row>
    <row r="50" spans="1:11">
      <c r="A50" s="210"/>
      <c r="B50" s="215"/>
      <c r="C50" s="211"/>
      <c r="D50" s="216"/>
      <c r="E50" s="211"/>
      <c r="F50" s="217"/>
      <c r="H50" s="31"/>
      <c r="I50" s="126"/>
      <c r="J50" s="16"/>
      <c r="K50" s="127">
        <f t="shared" si="0"/>
        <v>0</v>
      </c>
    </row>
    <row r="51" spans="1:11">
      <c r="A51" s="210"/>
      <c r="B51" s="215"/>
      <c r="C51" s="211"/>
      <c r="D51" s="216"/>
      <c r="E51" s="211"/>
      <c r="F51" s="217"/>
      <c r="H51" s="31"/>
      <c r="I51" s="126"/>
      <c r="J51" s="16"/>
      <c r="K51" s="127">
        <f t="shared" si="0"/>
        <v>0</v>
      </c>
    </row>
    <row r="52" spans="1:11">
      <c r="A52" s="210"/>
      <c r="B52" s="215"/>
      <c r="C52" s="211"/>
      <c r="D52" s="216"/>
      <c r="E52" s="211"/>
      <c r="F52" s="217"/>
      <c r="H52" s="31"/>
      <c r="I52" s="126"/>
      <c r="J52" s="16"/>
      <c r="K52" s="127">
        <f t="shared" si="0"/>
        <v>0</v>
      </c>
    </row>
    <row r="53" spans="1:11">
      <c r="A53" s="210"/>
      <c r="B53" s="215"/>
      <c r="C53" s="211"/>
      <c r="D53" s="216"/>
      <c r="E53" s="211"/>
      <c r="F53" s="217"/>
      <c r="H53" s="31"/>
      <c r="I53" s="126"/>
      <c r="J53" s="16"/>
      <c r="K53" s="127">
        <f t="shared" si="0"/>
        <v>0</v>
      </c>
    </row>
    <row r="54" spans="1:11">
      <c r="A54" s="210"/>
      <c r="B54" s="215"/>
      <c r="C54" s="211"/>
      <c r="D54" s="216"/>
      <c r="E54" s="211"/>
      <c r="F54" s="217"/>
      <c r="H54" s="31"/>
      <c r="I54" s="126"/>
      <c r="J54" s="16"/>
      <c r="K54" s="127">
        <f t="shared" si="0"/>
        <v>0</v>
      </c>
    </row>
    <row r="55" spans="1:11">
      <c r="A55" s="210"/>
      <c r="B55" s="215"/>
      <c r="C55" s="211"/>
      <c r="D55" s="216"/>
      <c r="E55" s="211"/>
      <c r="F55" s="217"/>
      <c r="H55" s="31"/>
      <c r="I55" s="126"/>
      <c r="J55" s="16"/>
      <c r="K55" s="127">
        <f t="shared" si="0"/>
        <v>0</v>
      </c>
    </row>
    <row r="56" spans="1:11">
      <c r="A56" s="210"/>
      <c r="B56" s="215"/>
      <c r="C56" s="211"/>
      <c r="D56" s="216"/>
      <c r="E56" s="211"/>
      <c r="F56" s="217"/>
      <c r="H56" s="31"/>
      <c r="I56" s="126"/>
      <c r="J56" s="16"/>
      <c r="K56" s="127">
        <f t="shared" si="0"/>
        <v>0</v>
      </c>
    </row>
    <row r="57" spans="1:11">
      <c r="A57" s="210"/>
      <c r="B57" s="215"/>
      <c r="C57" s="211"/>
      <c r="D57" s="216"/>
      <c r="E57" s="211"/>
      <c r="F57" s="217"/>
      <c r="H57" s="31"/>
      <c r="I57" s="126"/>
      <c r="J57" s="16"/>
      <c r="K57" s="127">
        <f t="shared" si="0"/>
        <v>0</v>
      </c>
    </row>
    <row r="58" spans="1:11">
      <c r="A58" s="210"/>
      <c r="B58" s="215"/>
      <c r="C58" s="211"/>
      <c r="D58" s="216"/>
      <c r="E58" s="211"/>
      <c r="F58" s="217"/>
      <c r="H58" s="31"/>
      <c r="I58" s="126"/>
      <c r="J58" s="16"/>
      <c r="K58" s="127">
        <f t="shared" si="0"/>
        <v>0</v>
      </c>
    </row>
    <row r="59" spans="1:11">
      <c r="A59" s="210"/>
      <c r="B59" s="215"/>
      <c r="C59" s="211"/>
      <c r="D59" s="216"/>
      <c r="E59" s="211"/>
      <c r="F59" s="217"/>
      <c r="H59" s="31"/>
      <c r="I59" s="126"/>
      <c r="J59" s="16"/>
      <c r="K59" s="127">
        <f t="shared" si="0"/>
        <v>0</v>
      </c>
    </row>
    <row r="60" spans="1:11">
      <c r="A60" s="210"/>
      <c r="B60" s="215"/>
      <c r="C60" s="211"/>
      <c r="D60" s="216"/>
      <c r="E60" s="211"/>
      <c r="F60" s="217"/>
      <c r="H60" s="31"/>
      <c r="I60" s="126"/>
      <c r="J60" s="16"/>
      <c r="K60" s="127">
        <f t="shared" si="0"/>
        <v>0</v>
      </c>
    </row>
    <row r="61" spans="1:11">
      <c r="A61" s="210"/>
      <c r="B61" s="215"/>
      <c r="C61" s="211"/>
      <c r="D61" s="216"/>
      <c r="E61" s="211"/>
      <c r="F61" s="217"/>
      <c r="H61" s="31"/>
      <c r="I61" s="126"/>
      <c r="J61" s="16"/>
      <c r="K61" s="127">
        <f t="shared" si="0"/>
        <v>0</v>
      </c>
    </row>
    <row r="62" spans="1:11">
      <c r="A62" s="210"/>
      <c r="B62" s="215"/>
      <c r="C62" s="211"/>
      <c r="D62" s="216"/>
      <c r="E62" s="211"/>
      <c r="F62" s="217"/>
      <c r="H62" s="31"/>
      <c r="I62" s="126"/>
      <c r="J62" s="16"/>
      <c r="K62" s="127">
        <f t="shared" si="0"/>
        <v>0</v>
      </c>
    </row>
    <row r="63" spans="1:11">
      <c r="A63" s="210"/>
      <c r="B63" s="215"/>
      <c r="C63" s="211"/>
      <c r="D63" s="216"/>
      <c r="E63" s="211"/>
      <c r="F63" s="217"/>
      <c r="H63" s="31"/>
      <c r="I63" s="126"/>
      <c r="J63" s="16"/>
      <c r="K63" s="127">
        <f t="shared" si="0"/>
        <v>0</v>
      </c>
    </row>
    <row r="64" spans="1:11">
      <c r="A64" s="210"/>
      <c r="B64" s="215"/>
      <c r="C64" s="211"/>
      <c r="D64" s="216"/>
      <c r="E64" s="211"/>
      <c r="F64" s="217"/>
      <c r="H64" s="31"/>
      <c r="I64" s="126"/>
      <c r="J64" s="16"/>
      <c r="K64" s="127">
        <f t="shared" si="0"/>
        <v>0</v>
      </c>
    </row>
    <row r="65" spans="1:11">
      <c r="A65" s="210"/>
      <c r="B65" s="215"/>
      <c r="C65" s="211"/>
      <c r="D65" s="216"/>
      <c r="E65" s="211"/>
      <c r="F65" s="217"/>
      <c r="H65" s="31"/>
      <c r="I65" s="126"/>
      <c r="J65" s="16"/>
      <c r="K65" s="127">
        <f t="shared" si="0"/>
        <v>0</v>
      </c>
    </row>
    <row r="66" spans="1:11">
      <c r="A66" s="210"/>
      <c r="B66" s="215"/>
      <c r="C66" s="211"/>
      <c r="D66" s="216"/>
      <c r="E66" s="211"/>
      <c r="F66" s="217"/>
      <c r="H66" s="31"/>
      <c r="I66" s="126"/>
      <c r="J66" s="16"/>
      <c r="K66" s="127">
        <f t="shared" si="0"/>
        <v>0</v>
      </c>
    </row>
    <row r="67" spans="1:11">
      <c r="A67" s="210"/>
      <c r="B67" s="215"/>
      <c r="C67" s="211"/>
      <c r="D67" s="216"/>
      <c r="E67" s="211"/>
      <c r="F67" s="217"/>
      <c r="H67" s="31"/>
      <c r="I67" s="126"/>
      <c r="J67" s="16"/>
      <c r="K67" s="127">
        <f t="shared" ref="K67:K129" si="1">IF($L$1&lt;10000,I67*0.45,I67*0.25)</f>
        <v>0</v>
      </c>
    </row>
    <row r="68" spans="1:11">
      <c r="A68" s="210"/>
      <c r="B68" s="215"/>
      <c r="C68" s="211"/>
      <c r="D68" s="216"/>
      <c r="E68" s="211"/>
      <c r="F68" s="217"/>
      <c r="H68" s="31"/>
      <c r="I68" s="126"/>
      <c r="J68" s="16"/>
      <c r="K68" s="127">
        <f t="shared" si="1"/>
        <v>0</v>
      </c>
    </row>
    <row r="69" spans="1:11">
      <c r="A69" s="210"/>
      <c r="B69" s="215"/>
      <c r="C69" s="211"/>
      <c r="D69" s="216"/>
      <c r="E69" s="211"/>
      <c r="F69" s="217"/>
      <c r="H69" s="31"/>
      <c r="I69" s="126"/>
      <c r="J69" s="16"/>
      <c r="K69" s="127">
        <f t="shared" si="1"/>
        <v>0</v>
      </c>
    </row>
    <row r="70" spans="1:11">
      <c r="A70" s="210"/>
      <c r="B70" s="215"/>
      <c r="C70" s="211"/>
      <c r="D70" s="216"/>
      <c r="E70" s="211"/>
      <c r="F70" s="217"/>
      <c r="H70" s="31"/>
      <c r="I70" s="126"/>
      <c r="J70" s="16"/>
      <c r="K70" s="127">
        <f t="shared" si="1"/>
        <v>0</v>
      </c>
    </row>
    <row r="71" spans="1:11">
      <c r="A71" s="210"/>
      <c r="B71" s="215"/>
      <c r="C71" s="211"/>
      <c r="D71" s="216"/>
      <c r="E71" s="211"/>
      <c r="F71" s="217"/>
      <c r="H71" s="31"/>
      <c r="I71" s="126"/>
      <c r="J71" s="16"/>
      <c r="K71" s="127">
        <f t="shared" si="1"/>
        <v>0</v>
      </c>
    </row>
    <row r="72" spans="1:11">
      <c r="A72" s="210"/>
      <c r="B72" s="215"/>
      <c r="C72" s="211"/>
      <c r="D72" s="216"/>
      <c r="E72" s="211"/>
      <c r="F72" s="217"/>
      <c r="H72" s="31"/>
      <c r="I72" s="126"/>
      <c r="J72" s="16"/>
      <c r="K72" s="127">
        <f t="shared" si="1"/>
        <v>0</v>
      </c>
    </row>
    <row r="73" spans="1:11">
      <c r="A73" s="210"/>
      <c r="B73" s="215"/>
      <c r="C73" s="211"/>
      <c r="D73" s="216"/>
      <c r="E73" s="211"/>
      <c r="F73" s="217"/>
      <c r="H73" s="31"/>
      <c r="I73" s="126"/>
      <c r="J73" s="16"/>
      <c r="K73" s="127">
        <f t="shared" si="1"/>
        <v>0</v>
      </c>
    </row>
    <row r="74" spans="1:11">
      <c r="A74" s="210"/>
      <c r="B74" s="215"/>
      <c r="C74" s="211"/>
      <c r="D74" s="216"/>
      <c r="E74" s="211"/>
      <c r="F74" s="217"/>
      <c r="H74" s="31"/>
      <c r="I74" s="126"/>
      <c r="J74" s="16"/>
      <c r="K74" s="127">
        <f t="shared" si="1"/>
        <v>0</v>
      </c>
    </row>
    <row r="75" spans="1:11">
      <c r="A75" s="210"/>
      <c r="B75" s="215"/>
      <c r="C75" s="211"/>
      <c r="D75" s="216"/>
      <c r="E75" s="211"/>
      <c r="F75" s="217"/>
      <c r="H75" s="31"/>
      <c r="I75" s="126"/>
      <c r="J75" s="16"/>
      <c r="K75" s="127">
        <f t="shared" si="1"/>
        <v>0</v>
      </c>
    </row>
    <row r="76" spans="1:11">
      <c r="A76" s="210"/>
      <c r="B76" s="215"/>
      <c r="C76" s="211"/>
      <c r="D76" s="216"/>
      <c r="E76" s="211"/>
      <c r="F76" s="217"/>
      <c r="H76" s="31"/>
      <c r="I76" s="126"/>
      <c r="J76" s="16"/>
      <c r="K76" s="127">
        <f t="shared" si="1"/>
        <v>0</v>
      </c>
    </row>
    <row r="77" spans="1:11">
      <c r="A77" s="210"/>
      <c r="B77" s="215"/>
      <c r="C77" s="211"/>
      <c r="D77" s="216"/>
      <c r="E77" s="211"/>
      <c r="F77" s="217"/>
      <c r="H77" s="31"/>
      <c r="I77" s="126"/>
      <c r="J77" s="16"/>
      <c r="K77" s="127">
        <f t="shared" si="1"/>
        <v>0</v>
      </c>
    </row>
    <row r="78" spans="1:11">
      <c r="A78" s="210"/>
      <c r="B78" s="215"/>
      <c r="C78" s="211"/>
      <c r="D78" s="216"/>
      <c r="E78" s="211"/>
      <c r="F78" s="217"/>
      <c r="H78" s="31"/>
      <c r="I78" s="126"/>
      <c r="J78" s="16"/>
      <c r="K78" s="127">
        <f t="shared" si="1"/>
        <v>0</v>
      </c>
    </row>
    <row r="79" spans="1:11">
      <c r="A79" s="210"/>
      <c r="B79" s="215"/>
      <c r="C79" s="211"/>
      <c r="D79" s="216"/>
      <c r="E79" s="211"/>
      <c r="F79" s="217"/>
      <c r="H79" s="31"/>
      <c r="I79" s="126"/>
      <c r="J79" s="16"/>
      <c r="K79" s="127">
        <f t="shared" si="1"/>
        <v>0</v>
      </c>
    </row>
    <row r="80" spans="1:11" ht="14.3" customHeight="1">
      <c r="A80" s="210"/>
      <c r="B80" s="215"/>
      <c r="C80" s="211"/>
      <c r="D80" s="216"/>
      <c r="E80" s="211"/>
      <c r="F80" s="217"/>
      <c r="H80" s="31"/>
      <c r="I80" s="126"/>
      <c r="J80" s="16"/>
      <c r="K80" s="127">
        <f t="shared" si="1"/>
        <v>0</v>
      </c>
    </row>
    <row r="81" spans="1:11">
      <c r="A81" s="210"/>
      <c r="B81" s="215"/>
      <c r="C81" s="211"/>
      <c r="D81" s="216"/>
      <c r="E81" s="211"/>
      <c r="F81" s="217"/>
      <c r="H81" s="31"/>
      <c r="I81" s="126"/>
      <c r="J81" s="16"/>
      <c r="K81" s="127">
        <f t="shared" si="1"/>
        <v>0</v>
      </c>
    </row>
    <row r="82" spans="1:11">
      <c r="A82" s="210"/>
      <c r="B82" s="215"/>
      <c r="C82" s="211"/>
      <c r="D82" s="216"/>
      <c r="E82" s="211"/>
      <c r="F82" s="217"/>
      <c r="H82" s="31"/>
      <c r="I82" s="126"/>
      <c r="J82" s="16"/>
      <c r="K82" s="127">
        <f t="shared" si="1"/>
        <v>0</v>
      </c>
    </row>
    <row r="83" spans="1:11">
      <c r="A83" s="210"/>
      <c r="B83" s="215"/>
      <c r="C83" s="211"/>
      <c r="D83" s="216"/>
      <c r="E83" s="211"/>
      <c r="F83" s="217"/>
      <c r="H83" s="31"/>
      <c r="I83" s="126"/>
      <c r="J83" s="16"/>
      <c r="K83" s="127">
        <f t="shared" si="1"/>
        <v>0</v>
      </c>
    </row>
    <row r="84" spans="1:11">
      <c r="A84" s="210"/>
      <c r="B84" s="215"/>
      <c r="C84" s="211"/>
      <c r="D84" s="216"/>
      <c r="E84" s="211"/>
      <c r="F84" s="217"/>
      <c r="H84" s="31"/>
      <c r="I84" s="126"/>
      <c r="J84" s="16"/>
      <c r="K84" s="127">
        <f t="shared" si="1"/>
        <v>0</v>
      </c>
    </row>
    <row r="85" spans="1:11">
      <c r="A85" s="210"/>
      <c r="B85" s="264"/>
      <c r="C85" s="211"/>
      <c r="D85" s="635"/>
      <c r="E85" s="211"/>
      <c r="F85" s="217"/>
      <c r="H85" s="31"/>
      <c r="I85" s="126"/>
      <c r="J85" s="16"/>
      <c r="K85" s="127">
        <f t="shared" si="1"/>
        <v>0</v>
      </c>
    </row>
    <row r="86" spans="1:11">
      <c r="A86" s="210"/>
      <c r="B86" s="264"/>
      <c r="C86" s="211"/>
      <c r="D86" s="635"/>
      <c r="E86" s="211"/>
      <c r="F86" s="217"/>
      <c r="H86" s="31"/>
      <c r="I86" s="126"/>
      <c r="J86" s="16"/>
      <c r="K86" s="127">
        <f t="shared" si="1"/>
        <v>0</v>
      </c>
    </row>
    <row r="87" spans="1:11">
      <c r="A87" s="210"/>
      <c r="B87" s="264"/>
      <c r="C87" s="211"/>
      <c r="D87" s="635"/>
      <c r="E87" s="211"/>
      <c r="F87" s="217"/>
      <c r="H87" s="31"/>
      <c r="I87" s="126"/>
      <c r="J87" s="16"/>
      <c r="K87" s="127">
        <f t="shared" si="1"/>
        <v>0</v>
      </c>
    </row>
    <row r="88" spans="1:11">
      <c r="A88" s="210"/>
      <c r="B88" s="264"/>
      <c r="C88" s="211"/>
      <c r="D88" s="635"/>
      <c r="E88" s="211"/>
      <c r="F88" s="217"/>
      <c r="H88" s="31"/>
      <c r="I88" s="126"/>
      <c r="J88" s="16"/>
      <c r="K88" s="127">
        <f t="shared" si="1"/>
        <v>0</v>
      </c>
    </row>
    <row r="89" spans="1:11">
      <c r="A89" s="210"/>
      <c r="B89" s="264"/>
      <c r="C89" s="211"/>
      <c r="D89" s="635"/>
      <c r="E89" s="211"/>
      <c r="F89" s="217"/>
      <c r="H89" s="31"/>
      <c r="I89" s="126"/>
      <c r="J89" s="16"/>
      <c r="K89" s="127">
        <f t="shared" si="1"/>
        <v>0</v>
      </c>
    </row>
    <row r="90" spans="1:11" ht="14.3" customHeight="1">
      <c r="A90" s="210"/>
      <c r="B90" s="264"/>
      <c r="C90" s="211"/>
      <c r="D90" s="635"/>
      <c r="E90" s="211"/>
      <c r="F90" s="217"/>
      <c r="H90" s="31"/>
      <c r="I90" s="126"/>
      <c r="J90" s="16"/>
      <c r="K90" s="127">
        <f t="shared" si="1"/>
        <v>0</v>
      </c>
    </row>
    <row r="91" spans="1:11">
      <c r="A91" s="210"/>
      <c r="B91" s="264"/>
      <c r="C91" s="211"/>
      <c r="D91" s="635"/>
      <c r="E91" s="211"/>
      <c r="F91" s="217"/>
      <c r="H91" s="31"/>
      <c r="I91" s="126"/>
      <c r="J91" s="16"/>
      <c r="K91" s="127">
        <f t="shared" si="1"/>
        <v>0</v>
      </c>
    </row>
    <row r="92" spans="1:11">
      <c r="A92" s="210"/>
      <c r="B92" s="264"/>
      <c r="C92" s="211"/>
      <c r="D92" s="635"/>
      <c r="E92" s="211"/>
      <c r="F92" s="217"/>
      <c r="H92" s="31"/>
      <c r="I92" s="126"/>
      <c r="J92" s="16"/>
      <c r="K92" s="127">
        <f t="shared" si="1"/>
        <v>0</v>
      </c>
    </row>
    <row r="93" spans="1:11">
      <c r="A93" s="210"/>
      <c r="B93" s="264"/>
      <c r="C93" s="211"/>
      <c r="D93" s="635"/>
      <c r="E93" s="211"/>
      <c r="F93" s="217"/>
      <c r="H93" s="31"/>
      <c r="I93" s="126"/>
      <c r="J93" s="16"/>
      <c r="K93" s="127">
        <f t="shared" si="1"/>
        <v>0</v>
      </c>
    </row>
    <row r="94" spans="1:11">
      <c r="A94" s="210"/>
      <c r="B94" s="264"/>
      <c r="C94" s="211"/>
      <c r="D94" s="635"/>
      <c r="E94" s="211"/>
      <c r="F94" s="217"/>
      <c r="H94" s="31"/>
      <c r="I94" s="126"/>
      <c r="J94" s="16"/>
      <c r="K94" s="127">
        <f t="shared" si="1"/>
        <v>0</v>
      </c>
    </row>
    <row r="95" spans="1:11">
      <c r="A95" s="210"/>
      <c r="B95" s="264"/>
      <c r="C95" s="211"/>
      <c r="D95" s="635"/>
      <c r="E95" s="211"/>
      <c r="F95" s="217"/>
      <c r="H95" s="31"/>
      <c r="I95" s="126"/>
      <c r="J95" s="16"/>
      <c r="K95" s="127">
        <f t="shared" si="1"/>
        <v>0</v>
      </c>
    </row>
    <row r="96" spans="1:11">
      <c r="A96" s="210"/>
      <c r="B96" s="264"/>
      <c r="C96" s="211"/>
      <c r="D96" s="635"/>
      <c r="E96" s="211"/>
      <c r="F96" s="217"/>
      <c r="H96" s="31"/>
      <c r="I96" s="126"/>
      <c r="J96" s="16"/>
      <c r="K96" s="127">
        <f t="shared" si="1"/>
        <v>0</v>
      </c>
    </row>
    <row r="97" spans="1:11">
      <c r="A97" s="210"/>
      <c r="B97" s="264"/>
      <c r="C97" s="211"/>
      <c r="D97" s="635"/>
      <c r="E97" s="211"/>
      <c r="F97" s="217"/>
      <c r="H97" s="31"/>
      <c r="I97" s="126"/>
      <c r="J97" s="16"/>
      <c r="K97" s="127">
        <f t="shared" si="1"/>
        <v>0</v>
      </c>
    </row>
    <row r="98" spans="1:11">
      <c r="A98" s="210"/>
      <c r="B98" s="215"/>
      <c r="C98" s="211"/>
      <c r="D98" s="216"/>
      <c r="E98" s="211"/>
      <c r="F98" s="217"/>
      <c r="H98" s="31"/>
      <c r="I98" s="126"/>
      <c r="J98" s="16"/>
      <c r="K98" s="127">
        <f t="shared" si="1"/>
        <v>0</v>
      </c>
    </row>
    <row r="99" spans="1:11">
      <c r="A99" s="210"/>
      <c r="B99" s="215"/>
      <c r="C99" s="211"/>
      <c r="D99" s="635"/>
      <c r="E99" s="211"/>
      <c r="F99" s="217"/>
      <c r="H99" s="31"/>
      <c r="I99" s="126"/>
      <c r="J99" s="16"/>
      <c r="K99" s="127">
        <f t="shared" si="1"/>
        <v>0</v>
      </c>
    </row>
    <row r="100" spans="1:11">
      <c r="A100" s="210"/>
      <c r="B100" s="215"/>
      <c r="C100" s="211"/>
      <c r="D100" s="635"/>
      <c r="E100" s="211"/>
      <c r="F100" s="217"/>
      <c r="H100" s="31"/>
      <c r="I100" s="126"/>
      <c r="J100" s="16"/>
      <c r="K100" s="127">
        <f t="shared" si="1"/>
        <v>0</v>
      </c>
    </row>
    <row r="101" spans="1:11">
      <c r="A101" s="210"/>
      <c r="B101" s="215"/>
      <c r="C101" s="211"/>
      <c r="D101" s="635"/>
      <c r="E101" s="211"/>
      <c r="F101" s="217"/>
      <c r="H101" s="31"/>
      <c r="I101" s="126"/>
      <c r="J101" s="16"/>
      <c r="K101" s="127">
        <f t="shared" si="1"/>
        <v>0</v>
      </c>
    </row>
    <row r="102" spans="1:11">
      <c r="A102" s="210"/>
      <c r="B102" s="215"/>
      <c r="C102" s="211"/>
      <c r="D102" s="635"/>
      <c r="E102" s="211"/>
      <c r="F102" s="217"/>
      <c r="H102" s="31"/>
      <c r="I102" s="126"/>
      <c r="J102" s="16"/>
      <c r="K102" s="127">
        <f t="shared" si="1"/>
        <v>0</v>
      </c>
    </row>
    <row r="103" spans="1:11">
      <c r="A103" s="210"/>
      <c r="B103" s="215"/>
      <c r="C103" s="211"/>
      <c r="D103" s="635"/>
      <c r="E103" s="211"/>
      <c r="F103" s="217"/>
      <c r="H103" s="31"/>
      <c r="I103" s="126"/>
      <c r="J103" s="16"/>
      <c r="K103" s="127">
        <f t="shared" si="1"/>
        <v>0</v>
      </c>
    </row>
    <row r="104" spans="1:11">
      <c r="A104" s="210"/>
      <c r="B104" s="215"/>
      <c r="C104" s="211"/>
      <c r="D104" s="635"/>
      <c r="E104" s="211"/>
      <c r="F104" s="217"/>
      <c r="H104" s="31"/>
      <c r="I104" s="126"/>
      <c r="J104" s="16"/>
      <c r="K104" s="127">
        <f t="shared" si="1"/>
        <v>0</v>
      </c>
    </row>
    <row r="105" spans="1:11">
      <c r="A105" s="210"/>
      <c r="B105" s="215"/>
      <c r="C105" s="211"/>
      <c r="D105" s="635"/>
      <c r="E105" s="211"/>
      <c r="F105" s="217"/>
      <c r="H105" s="31"/>
      <c r="I105" s="126"/>
      <c r="J105" s="16"/>
      <c r="K105" s="127">
        <f t="shared" si="1"/>
        <v>0</v>
      </c>
    </row>
    <row r="106" spans="1:11">
      <c r="A106" s="210"/>
      <c r="B106" s="215"/>
      <c r="C106" s="211"/>
      <c r="D106" s="635"/>
      <c r="E106" s="211"/>
      <c r="F106" s="217"/>
      <c r="H106" s="31"/>
      <c r="I106" s="126"/>
      <c r="J106" s="16"/>
      <c r="K106" s="127">
        <f t="shared" si="1"/>
        <v>0</v>
      </c>
    </row>
    <row r="107" spans="1:11">
      <c r="A107" s="210"/>
      <c r="B107" s="215"/>
      <c r="C107" s="211"/>
      <c r="D107" s="635"/>
      <c r="E107" s="211"/>
      <c r="F107" s="217"/>
      <c r="H107" s="31"/>
      <c r="I107" s="126"/>
      <c r="J107" s="16"/>
      <c r="K107" s="127">
        <f t="shared" si="1"/>
        <v>0</v>
      </c>
    </row>
    <row r="108" spans="1:11">
      <c r="A108" s="210"/>
      <c r="B108" s="215"/>
      <c r="C108" s="211"/>
      <c r="D108" s="635"/>
      <c r="E108" s="211"/>
      <c r="F108" s="217"/>
      <c r="H108" s="31"/>
      <c r="I108" s="126"/>
      <c r="J108" s="16"/>
      <c r="K108" s="127">
        <f t="shared" si="1"/>
        <v>0</v>
      </c>
    </row>
    <row r="109" spans="1:11">
      <c r="A109" s="210"/>
      <c r="B109" s="215"/>
      <c r="C109" s="211"/>
      <c r="D109" s="635"/>
      <c r="E109" s="211"/>
      <c r="F109" s="217"/>
      <c r="H109" s="31"/>
      <c r="I109" s="126"/>
      <c r="J109" s="16"/>
      <c r="K109" s="127">
        <f t="shared" si="1"/>
        <v>0</v>
      </c>
    </row>
    <row r="110" spans="1:11">
      <c r="A110" s="210"/>
      <c r="B110" s="215"/>
      <c r="C110" s="211"/>
      <c r="D110" s="635"/>
      <c r="E110" s="211"/>
      <c r="F110" s="217"/>
      <c r="H110" s="31"/>
      <c r="I110" s="126"/>
      <c r="J110" s="16"/>
      <c r="K110" s="127">
        <f t="shared" si="1"/>
        <v>0</v>
      </c>
    </row>
    <row r="111" spans="1:11">
      <c r="A111" s="210"/>
      <c r="B111" s="215"/>
      <c r="C111" s="211"/>
      <c r="D111" s="216"/>
      <c r="E111" s="211"/>
      <c r="F111" s="217"/>
      <c r="H111" s="31"/>
      <c r="I111" s="126"/>
      <c r="J111" s="16"/>
      <c r="K111" s="127">
        <f t="shared" si="1"/>
        <v>0</v>
      </c>
    </row>
    <row r="112" spans="1:11">
      <c r="A112" s="210"/>
      <c r="B112" s="215"/>
      <c r="C112" s="211"/>
      <c r="D112" s="216"/>
      <c r="E112" s="211"/>
      <c r="F112" s="217"/>
      <c r="H112" s="31"/>
      <c r="I112" s="126"/>
      <c r="J112" s="16"/>
      <c r="K112" s="127">
        <f t="shared" si="1"/>
        <v>0</v>
      </c>
    </row>
    <row r="113" spans="1:11">
      <c r="A113" s="210"/>
      <c r="B113" s="215"/>
      <c r="C113" s="211"/>
      <c r="D113" s="216"/>
      <c r="E113" s="211"/>
      <c r="F113" s="217"/>
      <c r="H113" s="31"/>
      <c r="I113" s="126"/>
      <c r="J113" s="16"/>
      <c r="K113" s="127">
        <f t="shared" si="1"/>
        <v>0</v>
      </c>
    </row>
    <row r="114" spans="1:11">
      <c r="A114" s="210"/>
      <c r="B114" s="215"/>
      <c r="C114" s="211"/>
      <c r="D114" s="216"/>
      <c r="E114" s="211"/>
      <c r="F114" s="217"/>
      <c r="H114" s="31"/>
      <c r="I114" s="126"/>
      <c r="J114" s="16"/>
      <c r="K114" s="127">
        <f t="shared" si="1"/>
        <v>0</v>
      </c>
    </row>
    <row r="115" spans="1:11">
      <c r="A115" s="210"/>
      <c r="B115" s="215"/>
      <c r="C115" s="211"/>
      <c r="D115" s="216"/>
      <c r="E115" s="211"/>
      <c r="F115" s="217"/>
      <c r="H115" s="31"/>
      <c r="I115" s="126"/>
      <c r="J115" s="16"/>
      <c r="K115" s="127">
        <f t="shared" si="1"/>
        <v>0</v>
      </c>
    </row>
    <row r="116" spans="1:11">
      <c r="A116" s="210"/>
      <c r="B116" s="215"/>
      <c r="C116" s="211"/>
      <c r="D116" s="216"/>
      <c r="E116" s="211"/>
      <c r="F116" s="217"/>
      <c r="H116" s="31"/>
      <c r="I116" s="126"/>
      <c r="J116" s="16"/>
      <c r="K116" s="127">
        <f t="shared" si="1"/>
        <v>0</v>
      </c>
    </row>
    <row r="117" spans="1:11">
      <c r="A117" s="210"/>
      <c r="B117" s="215"/>
      <c r="C117" s="211"/>
      <c r="D117" s="216"/>
      <c r="E117" s="211"/>
      <c r="F117" s="217"/>
      <c r="H117" s="31"/>
      <c r="I117" s="126"/>
      <c r="J117" s="16"/>
      <c r="K117" s="127">
        <f t="shared" si="1"/>
        <v>0</v>
      </c>
    </row>
    <row r="118" spans="1:11">
      <c r="A118" s="210"/>
      <c r="B118" s="215"/>
      <c r="C118" s="211"/>
      <c r="D118" s="216"/>
      <c r="E118" s="211"/>
      <c r="F118" s="217"/>
      <c r="H118" s="31"/>
      <c r="I118" s="126"/>
      <c r="J118" s="16"/>
      <c r="K118" s="127">
        <f t="shared" si="1"/>
        <v>0</v>
      </c>
    </row>
    <row r="119" spans="1:11">
      <c r="A119" s="210"/>
      <c r="B119" s="215"/>
      <c r="C119" s="211"/>
      <c r="D119" s="216"/>
      <c r="E119" s="211"/>
      <c r="F119" s="217"/>
      <c r="H119" s="31"/>
      <c r="I119" s="126"/>
      <c r="J119" s="16"/>
      <c r="K119" s="127">
        <f t="shared" si="1"/>
        <v>0</v>
      </c>
    </row>
    <row r="120" spans="1:11">
      <c r="A120" s="210"/>
      <c r="B120" s="215"/>
      <c r="C120" s="211"/>
      <c r="D120" s="216"/>
      <c r="E120" s="211"/>
      <c r="F120" s="217"/>
      <c r="H120" s="31"/>
      <c r="I120" s="126"/>
      <c r="J120" s="16"/>
      <c r="K120" s="127">
        <f t="shared" si="1"/>
        <v>0</v>
      </c>
    </row>
    <row r="121" spans="1:11">
      <c r="A121" s="210"/>
      <c r="B121" s="215"/>
      <c r="C121" s="211"/>
      <c r="D121" s="216"/>
      <c r="E121" s="211"/>
      <c r="F121" s="217"/>
      <c r="H121" s="31"/>
      <c r="I121" s="126"/>
      <c r="J121" s="16"/>
      <c r="K121" s="127">
        <f t="shared" si="1"/>
        <v>0</v>
      </c>
    </row>
    <row r="122" spans="1:11">
      <c r="A122" s="210"/>
      <c r="B122" s="215"/>
      <c r="C122" s="211"/>
      <c r="D122" s="216"/>
      <c r="E122" s="211"/>
      <c r="F122" s="217"/>
      <c r="H122" s="31"/>
      <c r="I122" s="126"/>
      <c r="J122" s="16"/>
      <c r="K122" s="127">
        <f t="shared" si="1"/>
        <v>0</v>
      </c>
    </row>
    <row r="123" spans="1:11">
      <c r="A123" s="210"/>
      <c r="B123" s="215"/>
      <c r="C123" s="211"/>
      <c r="D123" s="216"/>
      <c r="E123" s="211"/>
      <c r="F123" s="217"/>
      <c r="H123" s="31"/>
      <c r="I123" s="126"/>
      <c r="J123" s="16"/>
      <c r="K123" s="127">
        <f t="shared" si="1"/>
        <v>0</v>
      </c>
    </row>
    <row r="124" spans="1:11">
      <c r="A124" s="210"/>
      <c r="B124" s="215"/>
      <c r="C124" s="211"/>
      <c r="D124" s="216"/>
      <c r="E124" s="211"/>
      <c r="F124" s="217"/>
      <c r="H124" s="31"/>
      <c r="I124" s="126"/>
      <c r="J124" s="16"/>
      <c r="K124" s="127">
        <f t="shared" si="1"/>
        <v>0</v>
      </c>
    </row>
    <row r="125" spans="1:11">
      <c r="A125" s="210"/>
      <c r="B125" s="215"/>
      <c r="C125" s="211"/>
      <c r="D125" s="216"/>
      <c r="E125" s="211"/>
      <c r="F125" s="217"/>
      <c r="H125" s="31"/>
      <c r="I125" s="126"/>
      <c r="J125" s="16"/>
      <c r="K125" s="127">
        <f t="shared" si="1"/>
        <v>0</v>
      </c>
    </row>
    <row r="126" spans="1:11">
      <c r="A126" s="210"/>
      <c r="B126" s="215"/>
      <c r="C126" s="211"/>
      <c r="D126" s="216"/>
      <c r="E126" s="211"/>
      <c r="F126" s="217"/>
      <c r="H126" s="31"/>
      <c r="I126" s="126"/>
      <c r="J126" s="16"/>
      <c r="K126" s="127">
        <f t="shared" si="1"/>
        <v>0</v>
      </c>
    </row>
    <row r="127" spans="1:11">
      <c r="A127" s="210"/>
      <c r="B127" s="215"/>
      <c r="C127" s="211"/>
      <c r="D127" s="216"/>
      <c r="E127" s="211"/>
      <c r="F127" s="217"/>
      <c r="H127" s="31"/>
      <c r="I127" s="126"/>
      <c r="J127" s="16"/>
      <c r="K127" s="127">
        <f t="shared" si="1"/>
        <v>0</v>
      </c>
    </row>
    <row r="128" spans="1:11">
      <c r="A128" s="210"/>
      <c r="B128" s="215"/>
      <c r="C128" s="211"/>
      <c r="D128" s="216"/>
      <c r="E128" s="211"/>
      <c r="F128" s="217"/>
      <c r="H128" s="31"/>
      <c r="I128" s="126"/>
      <c r="J128" s="16"/>
      <c r="K128" s="127">
        <f t="shared" si="1"/>
        <v>0</v>
      </c>
    </row>
    <row r="129" spans="1:11">
      <c r="A129" s="210"/>
      <c r="B129" s="215"/>
      <c r="C129" s="211"/>
      <c r="D129" s="216"/>
      <c r="E129" s="211"/>
      <c r="F129" s="217"/>
      <c r="H129" s="31"/>
      <c r="I129" s="126"/>
      <c r="J129" s="16"/>
      <c r="K129" s="127">
        <f t="shared" si="1"/>
        <v>0</v>
      </c>
    </row>
    <row r="130" spans="1:11">
      <c r="A130" s="210"/>
      <c r="B130" s="215"/>
      <c r="C130" s="211"/>
      <c r="D130" s="216"/>
      <c r="E130" s="211"/>
      <c r="F130" s="217"/>
      <c r="H130" s="31"/>
      <c r="I130" s="126"/>
      <c r="J130" s="16"/>
      <c r="K130" s="127">
        <f t="shared" ref="K130:K195" si="2">IF($L$1&lt;10000,I130*0.45,I130*0.25)</f>
        <v>0</v>
      </c>
    </row>
    <row r="131" spans="1:11">
      <c r="A131" s="210"/>
      <c r="B131" s="215"/>
      <c r="C131" s="211"/>
      <c r="D131" s="216"/>
      <c r="E131" s="211"/>
      <c r="F131" s="217"/>
      <c r="H131" s="31"/>
      <c r="I131" s="126"/>
      <c r="J131" s="16"/>
      <c r="K131" s="127">
        <f t="shared" si="2"/>
        <v>0</v>
      </c>
    </row>
    <row r="132" spans="1:11">
      <c r="A132" s="210"/>
      <c r="B132" s="215"/>
      <c r="C132" s="211"/>
      <c r="D132" s="216"/>
      <c r="E132" s="211"/>
      <c r="F132" s="217"/>
      <c r="H132" s="31"/>
      <c r="I132" s="126"/>
      <c r="J132" s="16"/>
      <c r="K132" s="127">
        <f t="shared" si="2"/>
        <v>0</v>
      </c>
    </row>
    <row r="133" spans="1:11">
      <c r="A133" s="210"/>
      <c r="B133" s="215"/>
      <c r="C133" s="211"/>
      <c r="D133" s="216"/>
      <c r="E133" s="211"/>
      <c r="F133" s="217"/>
      <c r="H133" s="31"/>
      <c r="I133" s="126"/>
      <c r="J133" s="16"/>
      <c r="K133" s="127">
        <f t="shared" si="2"/>
        <v>0</v>
      </c>
    </row>
    <row r="134" spans="1:11">
      <c r="A134" s="210"/>
      <c r="B134" s="215"/>
      <c r="C134" s="211"/>
      <c r="D134" s="216"/>
      <c r="E134" s="211"/>
      <c r="F134" s="217"/>
      <c r="H134" s="31"/>
      <c r="I134" s="126"/>
      <c r="J134" s="16"/>
      <c r="K134" s="127">
        <f t="shared" si="2"/>
        <v>0</v>
      </c>
    </row>
    <row r="135" spans="1:11">
      <c r="A135" s="210"/>
      <c r="B135" s="215"/>
      <c r="C135" s="211"/>
      <c r="D135" s="216"/>
      <c r="E135" s="211"/>
      <c r="F135" s="217"/>
      <c r="H135" s="31"/>
      <c r="I135" s="126"/>
      <c r="J135" s="16"/>
      <c r="K135" s="127">
        <f t="shared" si="2"/>
        <v>0</v>
      </c>
    </row>
    <row r="136" spans="1:11">
      <c r="A136" s="210"/>
      <c r="B136" s="215"/>
      <c r="C136" s="211"/>
      <c r="D136" s="216"/>
      <c r="E136" s="211"/>
      <c r="F136" s="217"/>
      <c r="H136" s="31"/>
      <c r="I136" s="126"/>
      <c r="J136" s="16"/>
      <c r="K136" s="127">
        <f t="shared" si="2"/>
        <v>0</v>
      </c>
    </row>
    <row r="137" spans="1:11">
      <c r="A137" s="210"/>
      <c r="B137" s="215"/>
      <c r="C137" s="211"/>
      <c r="D137" s="216"/>
      <c r="E137" s="211"/>
      <c r="F137" s="217"/>
      <c r="H137" s="31"/>
      <c r="I137" s="126"/>
      <c r="J137" s="16"/>
      <c r="K137" s="127">
        <f t="shared" si="2"/>
        <v>0</v>
      </c>
    </row>
    <row r="138" spans="1:11">
      <c r="A138" s="210"/>
      <c r="B138" s="215"/>
      <c r="C138" s="211"/>
      <c r="D138" s="216"/>
      <c r="E138" s="211"/>
      <c r="F138" s="217"/>
      <c r="H138" s="31"/>
      <c r="I138" s="126"/>
      <c r="J138" s="16"/>
      <c r="K138" s="127">
        <f t="shared" si="2"/>
        <v>0</v>
      </c>
    </row>
    <row r="139" spans="1:11">
      <c r="A139" s="210"/>
      <c r="B139" s="215"/>
      <c r="C139" s="211"/>
      <c r="D139" s="216"/>
      <c r="E139" s="211"/>
      <c r="F139" s="217"/>
      <c r="H139" s="31"/>
      <c r="I139" s="126"/>
      <c r="J139" s="16"/>
      <c r="K139" s="127">
        <f t="shared" si="2"/>
        <v>0</v>
      </c>
    </row>
    <row r="140" spans="1:11">
      <c r="A140" s="210"/>
      <c r="B140" s="215"/>
      <c r="C140" s="211"/>
      <c r="D140" s="216"/>
      <c r="E140" s="211"/>
      <c r="F140" s="217"/>
      <c r="H140" s="31"/>
      <c r="I140" s="126"/>
      <c r="J140" s="16"/>
      <c r="K140" s="127">
        <f t="shared" si="2"/>
        <v>0</v>
      </c>
    </row>
    <row r="141" spans="1:11">
      <c r="A141" s="210"/>
      <c r="B141" s="215"/>
      <c r="C141" s="211"/>
      <c r="D141" s="216"/>
      <c r="E141" s="211"/>
      <c r="F141" s="217"/>
      <c r="H141" s="31"/>
      <c r="I141" s="126"/>
      <c r="J141" s="16"/>
      <c r="K141" s="127">
        <f t="shared" si="2"/>
        <v>0</v>
      </c>
    </row>
    <row r="142" spans="1:11">
      <c r="A142" s="210"/>
      <c r="B142" s="215"/>
      <c r="C142" s="211"/>
      <c r="D142" s="216"/>
      <c r="E142" s="211"/>
      <c r="F142" s="217"/>
      <c r="H142" s="31"/>
      <c r="I142" s="126"/>
      <c r="J142" s="16"/>
      <c r="K142" s="127">
        <f t="shared" si="2"/>
        <v>0</v>
      </c>
    </row>
    <row r="143" spans="1:11">
      <c r="A143" s="210"/>
      <c r="B143" s="215"/>
      <c r="C143" s="211"/>
      <c r="D143" s="216"/>
      <c r="E143" s="211"/>
      <c r="F143" s="217"/>
      <c r="H143" s="31"/>
      <c r="I143" s="126"/>
      <c r="J143" s="16"/>
      <c r="K143" s="127">
        <f t="shared" si="2"/>
        <v>0</v>
      </c>
    </row>
    <row r="144" spans="1:11">
      <c r="A144" s="210"/>
      <c r="B144" s="215"/>
      <c r="C144" s="211"/>
      <c r="D144" s="216"/>
      <c r="E144" s="211"/>
      <c r="F144" s="217"/>
      <c r="H144" s="31"/>
      <c r="I144" s="126"/>
      <c r="J144" s="16"/>
      <c r="K144" s="127">
        <f t="shared" si="2"/>
        <v>0</v>
      </c>
    </row>
    <row r="145" spans="1:11">
      <c r="A145" s="210"/>
      <c r="B145" s="215"/>
      <c r="C145" s="211"/>
      <c r="D145" s="216"/>
      <c r="E145" s="211"/>
      <c r="F145" s="217"/>
      <c r="H145" s="31"/>
      <c r="I145" s="126"/>
      <c r="J145" s="16"/>
      <c r="K145" s="127">
        <f t="shared" si="2"/>
        <v>0</v>
      </c>
    </row>
    <row r="146" spans="1:11">
      <c r="A146" s="210"/>
      <c r="B146" s="215"/>
      <c r="C146" s="211"/>
      <c r="D146" s="216"/>
      <c r="E146" s="211"/>
      <c r="F146" s="217"/>
      <c r="H146" s="31"/>
      <c r="I146" s="126"/>
      <c r="J146" s="16"/>
      <c r="K146" s="127">
        <f t="shared" si="2"/>
        <v>0</v>
      </c>
    </row>
    <row r="147" spans="1:11">
      <c r="A147" s="210"/>
      <c r="B147" s="215"/>
      <c r="C147" s="211"/>
      <c r="D147" s="216"/>
      <c r="E147" s="211"/>
      <c r="F147" s="217"/>
      <c r="H147" s="31"/>
      <c r="I147" s="126"/>
      <c r="J147" s="16"/>
      <c r="K147" s="127">
        <f t="shared" si="2"/>
        <v>0</v>
      </c>
    </row>
    <row r="148" spans="1:11">
      <c r="A148" s="210"/>
      <c r="B148" s="215"/>
      <c r="C148" s="211"/>
      <c r="D148" s="216"/>
      <c r="E148" s="211"/>
      <c r="F148" s="217"/>
      <c r="H148" s="31"/>
      <c r="I148" s="126"/>
      <c r="J148" s="16"/>
      <c r="K148" s="127">
        <f t="shared" si="2"/>
        <v>0</v>
      </c>
    </row>
    <row r="149" spans="1:11">
      <c r="A149" s="210"/>
      <c r="B149" s="215"/>
      <c r="C149" s="211"/>
      <c r="D149" s="216"/>
      <c r="E149" s="211"/>
      <c r="F149" s="217"/>
      <c r="H149" s="31"/>
      <c r="I149" s="126"/>
      <c r="J149" s="16"/>
      <c r="K149" s="127">
        <f t="shared" si="2"/>
        <v>0</v>
      </c>
    </row>
    <row r="150" spans="1:11">
      <c r="A150" s="210"/>
      <c r="B150" s="215"/>
      <c r="C150" s="211"/>
      <c r="D150" s="216"/>
      <c r="E150" s="211"/>
      <c r="F150" s="217"/>
      <c r="H150" s="31"/>
      <c r="I150" s="126"/>
      <c r="J150" s="16"/>
      <c r="K150" s="127">
        <f t="shared" si="2"/>
        <v>0</v>
      </c>
    </row>
    <row r="151" spans="1:11">
      <c r="A151" s="210"/>
      <c r="B151" s="215"/>
      <c r="C151" s="211"/>
      <c r="D151" s="216"/>
      <c r="E151" s="211"/>
      <c r="F151" s="217"/>
      <c r="H151" s="31"/>
      <c r="I151" s="126"/>
      <c r="J151" s="16"/>
      <c r="K151" s="127">
        <f t="shared" si="2"/>
        <v>0</v>
      </c>
    </row>
    <row r="152" spans="1:11">
      <c r="A152" s="210"/>
      <c r="B152" s="215"/>
      <c r="C152" s="211"/>
      <c r="D152" s="216"/>
      <c r="E152" s="211"/>
      <c r="F152" s="217"/>
      <c r="H152" s="31"/>
      <c r="I152" s="126"/>
      <c r="J152" s="16"/>
      <c r="K152" s="127">
        <f t="shared" si="2"/>
        <v>0</v>
      </c>
    </row>
    <row r="153" spans="1:11">
      <c r="A153" s="210"/>
      <c r="B153" s="215"/>
      <c r="C153" s="211"/>
      <c r="D153" s="216"/>
      <c r="E153" s="211"/>
      <c r="F153" s="217"/>
      <c r="H153" s="31"/>
      <c r="I153" s="126"/>
      <c r="J153" s="16"/>
      <c r="K153" s="127">
        <f t="shared" si="2"/>
        <v>0</v>
      </c>
    </row>
    <row r="154" spans="1:11">
      <c r="A154" s="210"/>
      <c r="B154" s="215"/>
      <c r="C154" s="211"/>
      <c r="D154" s="216"/>
      <c r="E154" s="211"/>
      <c r="F154" s="217"/>
      <c r="H154" s="31"/>
      <c r="I154" s="126"/>
      <c r="J154" s="16"/>
      <c r="K154" s="127">
        <f t="shared" si="2"/>
        <v>0</v>
      </c>
    </row>
    <row r="155" spans="1:11">
      <c r="A155" s="210"/>
      <c r="B155" s="215"/>
      <c r="C155" s="211"/>
      <c r="D155" s="216"/>
      <c r="E155" s="211"/>
      <c r="F155" s="217"/>
      <c r="H155" s="31"/>
      <c r="I155" s="126"/>
      <c r="J155" s="16"/>
      <c r="K155" s="127">
        <f t="shared" si="2"/>
        <v>0</v>
      </c>
    </row>
    <row r="156" spans="1:11">
      <c r="A156" s="210"/>
      <c r="B156" s="215"/>
      <c r="C156" s="211"/>
      <c r="D156" s="216"/>
      <c r="E156" s="211"/>
      <c r="F156" s="217"/>
      <c r="H156" s="31"/>
      <c r="I156" s="126"/>
      <c r="J156" s="16"/>
      <c r="K156" s="127">
        <f t="shared" si="2"/>
        <v>0</v>
      </c>
    </row>
    <row r="157" spans="1:11">
      <c r="A157" s="210"/>
      <c r="B157" s="215"/>
      <c r="C157" s="211"/>
      <c r="D157" s="216"/>
      <c r="E157" s="211"/>
      <c r="F157" s="217"/>
      <c r="H157" s="31"/>
      <c r="I157" s="126"/>
      <c r="J157" s="16"/>
      <c r="K157" s="127">
        <f t="shared" si="2"/>
        <v>0</v>
      </c>
    </row>
    <row r="158" spans="1:11">
      <c r="A158" s="210"/>
      <c r="B158" s="215"/>
      <c r="C158" s="211"/>
      <c r="D158" s="216"/>
      <c r="E158" s="211"/>
      <c r="F158" s="217"/>
      <c r="H158" s="31"/>
      <c r="I158" s="126"/>
      <c r="J158" s="16"/>
      <c r="K158" s="127">
        <f t="shared" si="2"/>
        <v>0</v>
      </c>
    </row>
    <row r="159" spans="1:11">
      <c r="A159" s="210"/>
      <c r="B159" s="215"/>
      <c r="C159" s="211"/>
      <c r="D159" s="216"/>
      <c r="E159" s="211"/>
      <c r="F159" s="217"/>
      <c r="H159" s="31"/>
      <c r="I159" s="126"/>
      <c r="J159" s="16"/>
      <c r="K159" s="127">
        <f t="shared" si="2"/>
        <v>0</v>
      </c>
    </row>
    <row r="160" spans="1:11">
      <c r="A160" s="210"/>
      <c r="B160" s="215"/>
      <c r="C160" s="211"/>
      <c r="D160" s="216"/>
      <c r="E160" s="211"/>
      <c r="F160" s="217"/>
      <c r="H160" s="31"/>
      <c r="I160" s="126"/>
      <c r="J160" s="16"/>
      <c r="K160" s="127">
        <f t="shared" si="2"/>
        <v>0</v>
      </c>
    </row>
    <row r="161" spans="1:11">
      <c r="A161" s="210"/>
      <c r="B161" s="215"/>
      <c r="C161" s="211"/>
      <c r="D161" s="216"/>
      <c r="E161" s="211"/>
      <c r="F161" s="217"/>
      <c r="H161" s="31"/>
      <c r="I161" s="126"/>
      <c r="J161" s="16"/>
      <c r="K161" s="127">
        <f t="shared" si="2"/>
        <v>0</v>
      </c>
    </row>
    <row r="162" spans="1:11">
      <c r="A162" s="210"/>
      <c r="B162" s="215"/>
      <c r="C162" s="211"/>
      <c r="D162" s="216"/>
      <c r="E162" s="211"/>
      <c r="F162" s="217"/>
      <c r="H162" s="31"/>
      <c r="I162" s="126"/>
      <c r="J162" s="16"/>
      <c r="K162" s="127">
        <f t="shared" si="2"/>
        <v>0</v>
      </c>
    </row>
    <row r="163" spans="1:11">
      <c r="A163" s="210"/>
      <c r="B163" s="215"/>
      <c r="C163" s="211"/>
      <c r="D163" s="216"/>
      <c r="E163" s="211"/>
      <c r="F163" s="217"/>
      <c r="H163" s="31"/>
      <c r="I163" s="126"/>
      <c r="J163" s="16"/>
      <c r="K163" s="127">
        <f t="shared" si="2"/>
        <v>0</v>
      </c>
    </row>
    <row r="164" spans="1:11">
      <c r="A164" s="210"/>
      <c r="B164" s="215"/>
      <c r="C164" s="211"/>
      <c r="D164" s="216"/>
      <c r="E164" s="211"/>
      <c r="F164" s="217"/>
      <c r="H164" s="31"/>
      <c r="I164" s="126"/>
      <c r="J164" s="16"/>
      <c r="K164" s="127">
        <f t="shared" si="2"/>
        <v>0</v>
      </c>
    </row>
    <row r="165" spans="1:11">
      <c r="A165" s="210"/>
      <c r="B165" s="215"/>
      <c r="C165" s="211"/>
      <c r="D165" s="216"/>
      <c r="E165" s="211"/>
      <c r="F165" s="217"/>
      <c r="H165" s="31"/>
      <c r="I165" s="126"/>
      <c r="J165" s="16"/>
      <c r="K165" s="127">
        <f t="shared" si="2"/>
        <v>0</v>
      </c>
    </row>
    <row r="166" spans="1:11">
      <c r="A166" s="210"/>
      <c r="B166" s="215"/>
      <c r="C166" s="211"/>
      <c r="D166" s="216"/>
      <c r="E166" s="211"/>
      <c r="F166" s="217"/>
      <c r="H166" s="31"/>
      <c r="I166" s="126"/>
      <c r="J166" s="16"/>
      <c r="K166" s="127">
        <f t="shared" si="2"/>
        <v>0</v>
      </c>
    </row>
    <row r="167" spans="1:11">
      <c r="A167" s="210"/>
      <c r="B167" s="215"/>
      <c r="C167" s="211"/>
      <c r="D167" s="216"/>
      <c r="E167" s="211"/>
      <c r="F167" s="217"/>
      <c r="H167" s="31"/>
      <c r="I167" s="126"/>
      <c r="J167" s="16"/>
      <c r="K167" s="127">
        <f t="shared" si="2"/>
        <v>0</v>
      </c>
    </row>
    <row r="168" spans="1:11">
      <c r="A168" s="210"/>
      <c r="B168" s="215"/>
      <c r="C168" s="211"/>
      <c r="D168" s="216"/>
      <c r="E168" s="211"/>
      <c r="F168" s="217"/>
      <c r="H168" s="31"/>
      <c r="I168" s="126"/>
      <c r="J168" s="16"/>
      <c r="K168" s="127">
        <f t="shared" si="2"/>
        <v>0</v>
      </c>
    </row>
    <row r="169" spans="1:11">
      <c r="A169" s="210"/>
      <c r="B169" s="215"/>
      <c r="C169" s="211"/>
      <c r="D169" s="216"/>
      <c r="E169" s="211"/>
      <c r="F169" s="217"/>
      <c r="H169" s="31"/>
      <c r="I169" s="126"/>
      <c r="J169" s="16"/>
      <c r="K169" s="127">
        <f t="shared" si="2"/>
        <v>0</v>
      </c>
    </row>
    <row r="170" spans="1:11">
      <c r="A170" s="210"/>
      <c r="B170" s="215"/>
      <c r="C170" s="211"/>
      <c r="D170" s="216"/>
      <c r="E170" s="211"/>
      <c r="F170" s="217"/>
      <c r="H170" s="31"/>
      <c r="I170" s="126"/>
      <c r="J170" s="16"/>
      <c r="K170" s="127">
        <f t="shared" si="2"/>
        <v>0</v>
      </c>
    </row>
    <row r="171" spans="1:11">
      <c r="A171" s="210"/>
      <c r="B171" s="215"/>
      <c r="C171" s="211"/>
      <c r="D171" s="216"/>
      <c r="E171" s="211"/>
      <c r="F171" s="217"/>
      <c r="H171" s="31"/>
      <c r="I171" s="126"/>
      <c r="J171" s="16"/>
      <c r="K171" s="127">
        <f t="shared" si="2"/>
        <v>0</v>
      </c>
    </row>
    <row r="172" spans="1:11">
      <c r="A172" s="210"/>
      <c r="B172" s="215"/>
      <c r="C172" s="211"/>
      <c r="D172" s="216"/>
      <c r="E172" s="211"/>
      <c r="F172" s="217"/>
      <c r="H172" s="31"/>
      <c r="I172" s="126"/>
      <c r="J172" s="16"/>
      <c r="K172" s="127">
        <f t="shared" si="2"/>
        <v>0</v>
      </c>
    </row>
    <row r="173" spans="1:11">
      <c r="A173" s="210"/>
      <c r="B173" s="215"/>
      <c r="C173" s="211"/>
      <c r="D173" s="216"/>
      <c r="E173" s="211"/>
      <c r="F173" s="217"/>
      <c r="H173" s="31"/>
      <c r="I173" s="126"/>
      <c r="J173" s="16"/>
      <c r="K173" s="127">
        <f t="shared" si="2"/>
        <v>0</v>
      </c>
    </row>
    <row r="174" spans="1:11">
      <c r="A174" s="210"/>
      <c r="B174" s="215"/>
      <c r="C174" s="211"/>
      <c r="D174" s="216"/>
      <c r="E174" s="211"/>
      <c r="F174" s="217"/>
      <c r="H174" s="31"/>
      <c r="I174" s="126"/>
      <c r="J174" s="16"/>
      <c r="K174" s="127">
        <f t="shared" si="2"/>
        <v>0</v>
      </c>
    </row>
    <row r="175" spans="1:11">
      <c r="A175" s="210"/>
      <c r="B175" s="215"/>
      <c r="C175" s="211"/>
      <c r="D175" s="216"/>
      <c r="E175" s="211"/>
      <c r="F175" s="217"/>
      <c r="H175" s="31"/>
      <c r="I175" s="126"/>
      <c r="J175" s="16"/>
      <c r="K175" s="127">
        <f t="shared" si="2"/>
        <v>0</v>
      </c>
    </row>
    <row r="176" spans="1:11">
      <c r="A176" s="210"/>
      <c r="B176" s="215"/>
      <c r="C176" s="211"/>
      <c r="D176" s="216"/>
      <c r="E176" s="211"/>
      <c r="F176" s="217"/>
      <c r="H176" s="31"/>
      <c r="I176" s="126"/>
      <c r="J176" s="16"/>
      <c r="K176" s="127">
        <f t="shared" si="2"/>
        <v>0</v>
      </c>
    </row>
    <row r="177" spans="1:11">
      <c r="A177" s="210"/>
      <c r="B177" s="215"/>
      <c r="C177" s="211"/>
      <c r="D177" s="216"/>
      <c r="E177" s="211"/>
      <c r="F177" s="217"/>
      <c r="H177" s="31"/>
      <c r="I177" s="126"/>
      <c r="J177" s="16"/>
      <c r="K177" s="127">
        <f t="shared" si="2"/>
        <v>0</v>
      </c>
    </row>
    <row r="178" spans="1:11">
      <c r="A178" s="210"/>
      <c r="B178" s="215"/>
      <c r="C178" s="211"/>
      <c r="D178" s="216"/>
      <c r="E178" s="211"/>
      <c r="F178" s="217"/>
      <c r="H178" s="31"/>
      <c r="I178" s="126"/>
      <c r="J178" s="16"/>
      <c r="K178" s="127">
        <f t="shared" si="2"/>
        <v>0</v>
      </c>
    </row>
    <row r="179" spans="1:11">
      <c r="A179" s="210"/>
      <c r="B179" s="215"/>
      <c r="C179" s="211"/>
      <c r="D179" s="345"/>
      <c r="E179" s="211"/>
      <c r="F179" s="217"/>
      <c r="H179" s="31"/>
      <c r="I179" s="126"/>
      <c r="J179" s="16"/>
      <c r="K179" s="127">
        <f t="shared" si="2"/>
        <v>0</v>
      </c>
    </row>
    <row r="180" spans="1:11">
      <c r="A180" s="210"/>
      <c r="B180" s="215"/>
      <c r="C180" s="211"/>
      <c r="D180" s="345"/>
      <c r="E180" s="211"/>
      <c r="F180" s="346"/>
      <c r="H180" s="31"/>
      <c r="I180" s="126"/>
      <c r="J180" s="16"/>
      <c r="K180" s="127">
        <f t="shared" si="2"/>
        <v>0</v>
      </c>
    </row>
    <row r="181" spans="1:11">
      <c r="A181" s="210"/>
      <c r="B181" s="215"/>
      <c r="C181" s="211"/>
      <c r="D181" s="345"/>
      <c r="E181" s="211"/>
      <c r="F181" s="346"/>
      <c r="H181" s="31"/>
      <c r="I181" s="126"/>
      <c r="J181" s="16"/>
      <c r="K181" s="127">
        <f t="shared" si="2"/>
        <v>0</v>
      </c>
    </row>
    <row r="182" spans="1:11">
      <c r="A182" s="210"/>
      <c r="B182" s="215"/>
      <c r="C182" s="211"/>
      <c r="D182" s="345"/>
      <c r="E182" s="211"/>
      <c r="F182" s="346"/>
      <c r="H182" s="31"/>
      <c r="I182" s="126"/>
      <c r="J182" s="16"/>
      <c r="K182" s="127">
        <f t="shared" si="2"/>
        <v>0</v>
      </c>
    </row>
    <row r="183" spans="1:11">
      <c r="A183" s="210"/>
      <c r="B183" s="215"/>
      <c r="C183" s="211"/>
      <c r="D183" s="345"/>
      <c r="E183" s="211"/>
      <c r="F183" s="346"/>
      <c r="H183" s="31"/>
      <c r="I183" s="126"/>
      <c r="J183" s="16"/>
      <c r="K183" s="127">
        <f t="shared" si="2"/>
        <v>0</v>
      </c>
    </row>
    <row r="184" spans="1:11">
      <c r="A184" s="210"/>
      <c r="B184" s="215"/>
      <c r="C184" s="211"/>
      <c r="D184" s="345"/>
      <c r="E184" s="211"/>
      <c r="F184" s="346"/>
      <c r="H184" s="31"/>
      <c r="I184" s="126"/>
      <c r="J184" s="16"/>
      <c r="K184" s="127">
        <f t="shared" si="2"/>
        <v>0</v>
      </c>
    </row>
    <row r="185" spans="1:11">
      <c r="A185" s="210"/>
      <c r="B185" s="344"/>
      <c r="C185" s="211"/>
      <c r="D185" s="345"/>
      <c r="E185" s="211"/>
      <c r="F185" s="346"/>
      <c r="H185" s="31"/>
      <c r="I185" s="126"/>
      <c r="J185" s="16"/>
      <c r="K185" s="127">
        <f t="shared" si="2"/>
        <v>0</v>
      </c>
    </row>
    <row r="186" spans="1:11">
      <c r="A186" s="210"/>
      <c r="B186" s="344"/>
      <c r="C186" s="211"/>
      <c r="D186" s="345"/>
      <c r="E186" s="211"/>
      <c r="F186" s="346"/>
      <c r="H186" s="31"/>
      <c r="I186" s="126"/>
      <c r="J186" s="16"/>
      <c r="K186" s="127">
        <f t="shared" si="2"/>
        <v>0</v>
      </c>
    </row>
    <row r="187" spans="1:11">
      <c r="A187" s="210"/>
      <c r="B187" s="344"/>
      <c r="C187" s="211"/>
      <c r="D187" s="345"/>
      <c r="E187" s="211"/>
      <c r="F187" s="346"/>
      <c r="H187" s="31"/>
      <c r="I187" s="126"/>
      <c r="J187" s="16"/>
      <c r="K187" s="127">
        <f t="shared" si="2"/>
        <v>0</v>
      </c>
    </row>
    <row r="188" spans="1:11">
      <c r="A188" s="210"/>
      <c r="B188" s="344"/>
      <c r="C188" s="211"/>
      <c r="D188" s="345"/>
      <c r="E188" s="211"/>
      <c r="F188" s="346"/>
      <c r="H188" s="31"/>
      <c r="I188" s="126"/>
      <c r="J188" s="16"/>
      <c r="K188" s="127">
        <f t="shared" si="2"/>
        <v>0</v>
      </c>
    </row>
    <row r="189" spans="1:11">
      <c r="A189" s="210"/>
      <c r="B189" s="215"/>
      <c r="C189" s="211"/>
      <c r="D189" s="216"/>
      <c r="E189" s="211"/>
      <c r="F189" s="346"/>
      <c r="H189" s="31"/>
      <c r="I189" s="126"/>
      <c r="J189" s="16"/>
      <c r="K189" s="127">
        <f t="shared" si="2"/>
        <v>0</v>
      </c>
    </row>
    <row r="190" spans="1:11">
      <c r="A190" s="210"/>
      <c r="B190" s="344"/>
      <c r="C190" s="211"/>
      <c r="D190" s="345"/>
      <c r="E190" s="211"/>
      <c r="F190" s="346"/>
      <c r="H190" s="31"/>
      <c r="I190" s="126"/>
      <c r="J190" s="16"/>
      <c r="K190" s="127">
        <f t="shared" si="2"/>
        <v>0</v>
      </c>
    </row>
    <row r="191" spans="1:11">
      <c r="A191" s="210"/>
      <c r="B191" s="344"/>
      <c r="C191" s="211"/>
      <c r="D191" s="345"/>
      <c r="E191" s="211"/>
      <c r="F191" s="346"/>
      <c r="H191" s="31"/>
      <c r="I191" s="126"/>
      <c r="J191" s="16"/>
      <c r="K191" s="127">
        <f t="shared" si="2"/>
        <v>0</v>
      </c>
    </row>
    <row r="192" spans="1:11">
      <c r="A192" s="210"/>
      <c r="B192" s="215"/>
      <c r="C192" s="211"/>
      <c r="D192" s="216"/>
      <c r="E192" s="211"/>
      <c r="F192" s="217"/>
      <c r="H192" s="31"/>
      <c r="I192" s="126"/>
      <c r="J192" s="16"/>
      <c r="K192" s="127">
        <f t="shared" si="2"/>
        <v>0</v>
      </c>
    </row>
    <row r="193" spans="1:11">
      <c r="A193" s="210"/>
      <c r="B193" s="215"/>
      <c r="C193" s="211"/>
      <c r="D193" s="216"/>
      <c r="E193" s="211"/>
      <c r="F193" s="217"/>
      <c r="H193" s="31"/>
      <c r="I193" s="126"/>
      <c r="J193" s="16"/>
      <c r="K193" s="127">
        <f t="shared" si="2"/>
        <v>0</v>
      </c>
    </row>
    <row r="194" spans="1:11">
      <c r="A194" s="210"/>
      <c r="B194" s="215"/>
      <c r="C194" s="211"/>
      <c r="D194" s="216"/>
      <c r="E194" s="211"/>
      <c r="F194" s="217"/>
      <c r="H194" s="31"/>
      <c r="I194" s="126"/>
      <c r="J194" s="16"/>
      <c r="K194" s="127">
        <f t="shared" si="2"/>
        <v>0</v>
      </c>
    </row>
    <row r="195" spans="1:11">
      <c r="A195" s="210"/>
      <c r="B195" s="215"/>
      <c r="C195" s="211"/>
      <c r="D195" s="216"/>
      <c r="E195" s="211"/>
      <c r="F195" s="217"/>
      <c r="H195" s="31"/>
      <c r="I195" s="126"/>
      <c r="J195" s="16"/>
      <c r="K195" s="127">
        <f t="shared" si="2"/>
        <v>0</v>
      </c>
    </row>
    <row r="196" spans="1:11">
      <c r="A196" s="210"/>
      <c r="B196" s="344"/>
      <c r="C196" s="211"/>
      <c r="D196" s="345"/>
      <c r="E196" s="211"/>
      <c r="F196" s="346"/>
      <c r="H196" s="31"/>
      <c r="I196" s="126"/>
      <c r="J196" s="16"/>
      <c r="K196" s="127">
        <f t="shared" ref="K196:K271" si="3">IF($L$1&lt;10000,I196*0.45,I196*0.25)</f>
        <v>0</v>
      </c>
    </row>
    <row r="197" spans="1:11">
      <c r="A197" s="210"/>
      <c r="B197" s="344"/>
      <c r="C197" s="211"/>
      <c r="D197" s="345"/>
      <c r="E197" s="211"/>
      <c r="F197" s="346"/>
      <c r="H197" s="31"/>
      <c r="I197" s="126"/>
      <c r="J197" s="16"/>
      <c r="K197" s="127">
        <f t="shared" si="3"/>
        <v>0</v>
      </c>
    </row>
    <row r="198" spans="1:11">
      <c r="A198" s="210"/>
      <c r="B198" s="215"/>
      <c r="C198" s="211"/>
      <c r="D198" s="216"/>
      <c r="E198" s="211"/>
      <c r="F198" s="217"/>
      <c r="H198" s="31"/>
      <c r="I198" s="126"/>
      <c r="J198" s="16"/>
      <c r="K198" s="127">
        <f t="shared" si="3"/>
        <v>0</v>
      </c>
    </row>
    <row r="199" spans="1:11">
      <c r="A199" s="210"/>
      <c r="B199" s="215"/>
      <c r="C199" s="211"/>
      <c r="D199" s="216"/>
      <c r="E199" s="211"/>
      <c r="F199" s="217"/>
      <c r="H199" s="31"/>
      <c r="I199" s="126"/>
      <c r="J199" s="16"/>
      <c r="K199" s="127">
        <f t="shared" si="3"/>
        <v>0</v>
      </c>
    </row>
    <row r="200" spans="1:11">
      <c r="A200" s="210"/>
      <c r="B200" s="215"/>
      <c r="C200" s="211"/>
      <c r="D200" s="216"/>
      <c r="E200" s="211"/>
      <c r="F200" s="217"/>
      <c r="H200" s="31"/>
      <c r="I200" s="126"/>
      <c r="J200" s="16"/>
      <c r="K200" s="127">
        <f t="shared" si="3"/>
        <v>0</v>
      </c>
    </row>
    <row r="201" spans="1:11">
      <c r="A201" s="210"/>
      <c r="B201" s="215"/>
      <c r="C201" s="211"/>
      <c r="D201" s="216"/>
      <c r="E201" s="211"/>
      <c r="F201" s="217"/>
      <c r="H201" s="31"/>
      <c r="I201" s="126"/>
      <c r="J201" s="16"/>
      <c r="K201" s="127">
        <f t="shared" si="3"/>
        <v>0</v>
      </c>
    </row>
    <row r="202" spans="1:11">
      <c r="A202" s="210"/>
      <c r="B202" s="215"/>
      <c r="C202" s="211"/>
      <c r="D202" s="216"/>
      <c r="E202" s="211"/>
      <c r="F202" s="217"/>
      <c r="H202" s="31"/>
      <c r="I202" s="126"/>
      <c r="J202" s="16"/>
      <c r="K202" s="127">
        <f t="shared" si="3"/>
        <v>0</v>
      </c>
    </row>
    <row r="203" spans="1:11">
      <c r="A203" s="210"/>
      <c r="B203" s="215"/>
      <c r="C203" s="211"/>
      <c r="D203" s="216"/>
      <c r="E203" s="211"/>
      <c r="F203" s="217"/>
      <c r="H203" s="31"/>
      <c r="I203" s="126"/>
      <c r="J203" s="16"/>
      <c r="K203" s="127">
        <f t="shared" si="3"/>
        <v>0</v>
      </c>
    </row>
    <row r="204" spans="1:11">
      <c r="A204" s="210"/>
      <c r="B204" s="215"/>
      <c r="C204" s="211"/>
      <c r="D204" s="216"/>
      <c r="E204" s="211"/>
      <c r="F204" s="217"/>
      <c r="H204" s="31"/>
      <c r="I204" s="126"/>
      <c r="J204" s="16"/>
      <c r="K204" s="127">
        <f t="shared" si="3"/>
        <v>0</v>
      </c>
    </row>
    <row r="205" spans="1:11">
      <c r="A205" s="210"/>
      <c r="B205" s="215"/>
      <c r="C205" s="211"/>
      <c r="D205" s="216"/>
      <c r="E205" s="211"/>
      <c r="F205" s="217"/>
      <c r="H205" s="31"/>
      <c r="I205" s="126"/>
      <c r="J205" s="16"/>
      <c r="K205" s="127">
        <f t="shared" si="3"/>
        <v>0</v>
      </c>
    </row>
    <row r="206" spans="1:11">
      <c r="A206" s="210"/>
      <c r="B206" s="215"/>
      <c r="C206" s="211"/>
      <c r="D206" s="216"/>
      <c r="E206" s="211"/>
      <c r="F206" s="217"/>
      <c r="H206" s="31"/>
      <c r="I206" s="126"/>
      <c r="J206" s="16"/>
      <c r="K206" s="127">
        <f t="shared" si="3"/>
        <v>0</v>
      </c>
    </row>
    <row r="207" spans="1:11">
      <c r="A207" s="210"/>
      <c r="B207" s="215"/>
      <c r="C207" s="211"/>
      <c r="D207" s="216"/>
      <c r="E207" s="211"/>
      <c r="F207" s="217"/>
      <c r="H207" s="31"/>
      <c r="I207" s="126"/>
      <c r="J207" s="16"/>
      <c r="K207" s="127">
        <f t="shared" si="3"/>
        <v>0</v>
      </c>
    </row>
    <row r="208" spans="1:11">
      <c r="A208" s="210"/>
      <c r="B208" s="215"/>
      <c r="C208" s="211"/>
      <c r="D208" s="216"/>
      <c r="E208" s="211"/>
      <c r="F208" s="217"/>
      <c r="H208" s="31"/>
      <c r="I208" s="126"/>
      <c r="J208" s="16"/>
      <c r="K208" s="127">
        <f t="shared" si="3"/>
        <v>0</v>
      </c>
    </row>
    <row r="209" spans="1:11">
      <c r="A209" s="210"/>
      <c r="B209" s="215"/>
      <c r="C209" s="211"/>
      <c r="D209" s="216"/>
      <c r="E209" s="211"/>
      <c r="F209" s="217"/>
      <c r="H209" s="31"/>
      <c r="I209" s="126"/>
      <c r="J209" s="16"/>
      <c r="K209" s="127">
        <f t="shared" si="3"/>
        <v>0</v>
      </c>
    </row>
    <row r="210" spans="1:11">
      <c r="A210" s="210"/>
      <c r="B210" s="215"/>
      <c r="C210" s="211"/>
      <c r="D210" s="216"/>
      <c r="E210" s="211"/>
      <c r="F210" s="217"/>
      <c r="H210" s="31"/>
      <c r="I210" s="126"/>
      <c r="J210" s="16"/>
      <c r="K210" s="127">
        <f t="shared" si="3"/>
        <v>0</v>
      </c>
    </row>
    <row r="211" spans="1:11">
      <c r="A211" s="210"/>
      <c r="B211" s="215"/>
      <c r="C211" s="211"/>
      <c r="D211" s="216"/>
      <c r="E211" s="211"/>
      <c r="F211" s="217"/>
      <c r="H211" s="31"/>
      <c r="I211" s="126"/>
      <c r="J211" s="16"/>
      <c r="K211" s="127">
        <f t="shared" si="3"/>
        <v>0</v>
      </c>
    </row>
    <row r="212" spans="1:11">
      <c r="A212" s="210"/>
      <c r="B212" s="215"/>
      <c r="C212" s="211"/>
      <c r="D212" s="216"/>
      <c r="E212" s="211"/>
      <c r="F212" s="217"/>
      <c r="H212" s="31"/>
      <c r="I212" s="126"/>
      <c r="J212" s="16"/>
      <c r="K212" s="127">
        <f t="shared" si="3"/>
        <v>0</v>
      </c>
    </row>
    <row r="213" spans="1:11">
      <c r="A213" s="210"/>
      <c r="B213" s="344"/>
      <c r="C213" s="211"/>
      <c r="D213" s="345"/>
      <c r="E213" s="211"/>
      <c r="F213" s="217"/>
      <c r="H213" s="31"/>
      <c r="I213" s="126"/>
      <c r="J213" s="16"/>
      <c r="K213" s="127">
        <f t="shared" si="3"/>
        <v>0</v>
      </c>
    </row>
    <row r="214" spans="1:11">
      <c r="A214" s="210"/>
      <c r="B214" s="344"/>
      <c r="C214" s="211"/>
      <c r="D214" s="345"/>
      <c r="E214" s="211"/>
      <c r="F214" s="217"/>
      <c r="H214" s="31"/>
      <c r="I214" s="126"/>
      <c r="J214" s="16"/>
      <c r="K214" s="127">
        <f t="shared" si="3"/>
        <v>0</v>
      </c>
    </row>
    <row r="215" spans="1:11">
      <c r="A215" s="210"/>
      <c r="B215" s="344"/>
      <c r="C215" s="211"/>
      <c r="D215" s="345"/>
      <c r="E215" s="211"/>
      <c r="F215" s="346"/>
      <c r="H215" s="31"/>
      <c r="I215" s="126"/>
      <c r="J215" s="16"/>
      <c r="K215" s="127">
        <f t="shared" si="3"/>
        <v>0</v>
      </c>
    </row>
    <row r="216" spans="1:11">
      <c r="A216" s="210"/>
      <c r="B216" s="215"/>
      <c r="C216" s="211"/>
      <c r="D216" s="216"/>
      <c r="E216" s="211"/>
      <c r="F216" s="217"/>
      <c r="H216" s="31"/>
      <c r="I216" s="126"/>
      <c r="J216" s="16"/>
      <c r="K216" s="127">
        <f t="shared" si="3"/>
        <v>0</v>
      </c>
    </row>
    <row r="217" spans="1:11">
      <c r="A217" s="210"/>
      <c r="B217" s="215"/>
      <c r="C217" s="211"/>
      <c r="D217" s="216"/>
      <c r="E217" s="211"/>
      <c r="F217" s="217"/>
      <c r="H217" s="31"/>
      <c r="I217" s="126"/>
      <c r="J217" s="16"/>
      <c r="K217" s="127">
        <f t="shared" si="3"/>
        <v>0</v>
      </c>
    </row>
    <row r="218" spans="1:11">
      <c r="A218" s="210"/>
      <c r="B218" s="215"/>
      <c r="C218" s="211"/>
      <c r="D218" s="216"/>
      <c r="E218" s="211"/>
      <c r="F218" s="217"/>
      <c r="H218" s="31"/>
      <c r="I218" s="126"/>
      <c r="J218" s="16"/>
      <c r="K218" s="127">
        <f t="shared" si="3"/>
        <v>0</v>
      </c>
    </row>
    <row r="219" spans="1:11">
      <c r="A219" s="210"/>
      <c r="B219" s="215"/>
      <c r="C219" s="211"/>
      <c r="D219" s="216"/>
      <c r="E219" s="211"/>
      <c r="F219" s="217"/>
      <c r="H219" s="31"/>
      <c r="I219" s="126"/>
      <c r="J219" s="16"/>
      <c r="K219" s="127">
        <f t="shared" si="3"/>
        <v>0</v>
      </c>
    </row>
    <row r="220" spans="1:11">
      <c r="A220" s="210"/>
      <c r="B220" s="215"/>
      <c r="C220" s="211"/>
      <c r="D220" s="216"/>
      <c r="E220" s="211"/>
      <c r="F220" s="217"/>
      <c r="H220" s="31"/>
      <c r="I220" s="126"/>
      <c r="J220" s="16"/>
      <c r="K220" s="127">
        <f t="shared" si="3"/>
        <v>0</v>
      </c>
    </row>
    <row r="221" spans="1:11">
      <c r="A221" s="210"/>
      <c r="B221" s="215"/>
      <c r="C221" s="211"/>
      <c r="D221" s="216"/>
      <c r="E221" s="211"/>
      <c r="F221" s="217"/>
      <c r="H221" s="31"/>
      <c r="I221" s="126"/>
      <c r="J221" s="16"/>
      <c r="K221" s="127">
        <f t="shared" si="3"/>
        <v>0</v>
      </c>
    </row>
    <row r="222" spans="1:11">
      <c r="A222" s="210"/>
      <c r="B222" s="215"/>
      <c r="C222" s="211"/>
      <c r="D222" s="216"/>
      <c r="E222" s="211"/>
      <c r="F222" s="217"/>
      <c r="H222" s="31"/>
      <c r="I222" s="126"/>
      <c r="J222" s="16"/>
      <c r="K222" s="127">
        <f t="shared" si="3"/>
        <v>0</v>
      </c>
    </row>
    <row r="223" spans="1:11">
      <c r="A223" s="210"/>
      <c r="B223" s="215"/>
      <c r="C223" s="211"/>
      <c r="D223" s="216"/>
      <c r="E223" s="211"/>
      <c r="F223" s="217"/>
      <c r="H223" s="31"/>
      <c r="I223" s="126"/>
      <c r="J223" s="16"/>
      <c r="K223" s="127">
        <f t="shared" si="3"/>
        <v>0</v>
      </c>
    </row>
    <row r="224" spans="1:11">
      <c r="A224" s="210"/>
      <c r="B224" s="215"/>
      <c r="C224" s="211"/>
      <c r="D224" s="216"/>
      <c r="E224" s="211"/>
      <c r="F224" s="217"/>
      <c r="H224" s="31"/>
      <c r="I224" s="126"/>
      <c r="J224" s="16"/>
      <c r="K224" s="127">
        <f t="shared" si="3"/>
        <v>0</v>
      </c>
    </row>
    <row r="225" spans="1:11">
      <c r="A225" s="210"/>
      <c r="B225" s="215"/>
      <c r="C225" s="211"/>
      <c r="D225" s="216"/>
      <c r="E225" s="211"/>
      <c r="F225" s="217"/>
      <c r="H225" s="31"/>
      <c r="I225" s="126"/>
      <c r="J225" s="16"/>
      <c r="K225" s="127">
        <f t="shared" si="3"/>
        <v>0</v>
      </c>
    </row>
    <row r="226" spans="1:11">
      <c r="A226" s="210"/>
      <c r="B226" s="215"/>
      <c r="C226" s="211"/>
      <c r="D226" s="216"/>
      <c r="E226" s="211"/>
      <c r="F226" s="217"/>
      <c r="H226" s="31"/>
      <c r="I226" s="126"/>
      <c r="J226" s="16"/>
      <c r="K226" s="127">
        <f t="shared" si="3"/>
        <v>0</v>
      </c>
    </row>
    <row r="227" spans="1:11">
      <c r="A227" s="210"/>
      <c r="B227" s="215"/>
      <c r="C227" s="211"/>
      <c r="D227" s="216"/>
      <c r="E227" s="211"/>
      <c r="F227" s="217"/>
      <c r="H227" s="31"/>
      <c r="I227" s="126"/>
      <c r="J227" s="16"/>
      <c r="K227" s="127">
        <f t="shared" si="3"/>
        <v>0</v>
      </c>
    </row>
    <row r="228" spans="1:11">
      <c r="A228" s="210"/>
      <c r="B228" s="215"/>
      <c r="C228" s="211"/>
      <c r="D228" s="216"/>
      <c r="E228" s="211"/>
      <c r="F228" s="217"/>
      <c r="H228" s="31"/>
      <c r="I228" s="126"/>
      <c r="J228" s="16"/>
      <c r="K228" s="127">
        <f t="shared" si="3"/>
        <v>0</v>
      </c>
    </row>
    <row r="229" spans="1:11">
      <c r="A229" s="210"/>
      <c r="B229" s="344"/>
      <c r="C229" s="211"/>
      <c r="D229" s="345"/>
      <c r="E229" s="211"/>
      <c r="F229" s="217"/>
      <c r="H229" s="31"/>
      <c r="I229" s="126"/>
      <c r="J229" s="16"/>
      <c r="K229" s="127">
        <f t="shared" si="3"/>
        <v>0</v>
      </c>
    </row>
    <row r="230" spans="1:11">
      <c r="A230" s="210"/>
      <c r="B230" s="344"/>
      <c r="C230" s="211"/>
      <c r="D230" s="345"/>
      <c r="E230" s="211"/>
      <c r="F230" s="217"/>
      <c r="H230" s="31"/>
      <c r="I230" s="126"/>
      <c r="J230" s="16"/>
      <c r="K230" s="127">
        <f t="shared" si="3"/>
        <v>0</v>
      </c>
    </row>
    <row r="231" spans="1:11">
      <c r="A231" s="210"/>
      <c r="B231" s="344"/>
      <c r="C231" s="211"/>
      <c r="D231" s="345"/>
      <c r="E231" s="211"/>
      <c r="F231" s="346"/>
      <c r="H231" s="31"/>
      <c r="I231" s="126"/>
      <c r="J231" s="16"/>
      <c r="K231" s="127">
        <f t="shared" si="3"/>
        <v>0</v>
      </c>
    </row>
    <row r="232" spans="1:11">
      <c r="A232" s="210"/>
      <c r="B232" s="215"/>
      <c r="C232" s="211"/>
      <c r="D232" s="216"/>
      <c r="E232" s="211"/>
      <c r="F232" s="217"/>
      <c r="H232" s="31"/>
      <c r="I232" s="126"/>
      <c r="J232" s="16"/>
      <c r="K232" s="127">
        <f t="shared" si="3"/>
        <v>0</v>
      </c>
    </row>
    <row r="233" spans="1:11">
      <c r="A233" s="210"/>
      <c r="B233" s="215"/>
      <c r="C233" s="211"/>
      <c r="D233" s="216"/>
      <c r="E233" s="211"/>
      <c r="F233" s="217"/>
      <c r="H233" s="31"/>
      <c r="I233" s="126"/>
      <c r="J233" s="16"/>
      <c r="K233" s="127">
        <f t="shared" si="3"/>
        <v>0</v>
      </c>
    </row>
    <row r="234" spans="1:11">
      <c r="A234" s="210"/>
      <c r="B234" s="215"/>
      <c r="C234" s="211"/>
      <c r="D234" s="216"/>
      <c r="E234" s="211"/>
      <c r="F234" s="217"/>
      <c r="H234" s="31"/>
      <c r="I234" s="126"/>
      <c r="J234" s="16"/>
      <c r="K234" s="127">
        <f t="shared" si="3"/>
        <v>0</v>
      </c>
    </row>
    <row r="235" spans="1:11">
      <c r="A235" s="210"/>
      <c r="B235" s="215"/>
      <c r="C235" s="211"/>
      <c r="D235" s="216"/>
      <c r="E235" s="211"/>
      <c r="F235" s="217"/>
      <c r="H235" s="31"/>
      <c r="I235" s="126"/>
      <c r="J235" s="16"/>
      <c r="K235" s="127">
        <f t="shared" si="3"/>
        <v>0</v>
      </c>
    </row>
    <row r="236" spans="1:11">
      <c r="A236" s="210"/>
      <c r="B236" s="344"/>
      <c r="C236" s="211"/>
      <c r="D236" s="345"/>
      <c r="E236" s="211"/>
      <c r="F236" s="217"/>
      <c r="H236" s="31"/>
      <c r="I236" s="126"/>
      <c r="J236" s="16"/>
      <c r="K236" s="127">
        <f t="shared" si="3"/>
        <v>0</v>
      </c>
    </row>
    <row r="237" spans="1:11">
      <c r="A237" s="210"/>
      <c r="B237" s="344"/>
      <c r="C237" s="211"/>
      <c r="D237" s="345"/>
      <c r="E237" s="211"/>
      <c r="F237" s="217"/>
      <c r="H237" s="31"/>
      <c r="I237" s="126"/>
      <c r="J237" s="16"/>
      <c r="K237" s="127">
        <f t="shared" si="3"/>
        <v>0</v>
      </c>
    </row>
    <row r="238" spans="1:11">
      <c r="A238" s="210"/>
      <c r="B238" s="344"/>
      <c r="C238" s="211"/>
      <c r="D238" s="345"/>
      <c r="E238" s="211"/>
      <c r="F238" s="346"/>
      <c r="H238" s="31"/>
      <c r="I238" s="126"/>
      <c r="J238" s="16"/>
      <c r="K238" s="127">
        <f t="shared" si="3"/>
        <v>0</v>
      </c>
    </row>
    <row r="239" spans="1:11">
      <c r="A239" s="210"/>
      <c r="B239" s="215"/>
      <c r="C239" s="211"/>
      <c r="D239" s="216"/>
      <c r="E239" s="211"/>
      <c r="F239" s="217"/>
      <c r="H239" s="31"/>
      <c r="I239" s="126"/>
      <c r="J239" s="16"/>
      <c r="K239" s="127">
        <f t="shared" si="3"/>
        <v>0</v>
      </c>
    </row>
    <row r="240" spans="1:11">
      <c r="A240" s="210"/>
      <c r="B240" s="215"/>
      <c r="C240" s="211"/>
      <c r="D240" s="216"/>
      <c r="E240" s="211"/>
      <c r="F240" s="217"/>
      <c r="H240" s="31"/>
      <c r="I240" s="126"/>
      <c r="J240" s="16"/>
      <c r="K240" s="127">
        <f t="shared" si="3"/>
        <v>0</v>
      </c>
    </row>
    <row r="241" spans="1:11">
      <c r="A241" s="210"/>
      <c r="B241" s="215"/>
      <c r="C241" s="211"/>
      <c r="D241" s="216"/>
      <c r="E241" s="211"/>
      <c r="F241" s="217"/>
      <c r="H241" s="31"/>
      <c r="I241" s="126"/>
      <c r="J241" s="16"/>
      <c r="K241" s="127">
        <f t="shared" si="3"/>
        <v>0</v>
      </c>
    </row>
    <row r="242" spans="1:11">
      <c r="A242" s="210"/>
      <c r="B242" s="215"/>
      <c r="C242" s="211"/>
      <c r="D242" s="216"/>
      <c r="E242" s="211"/>
      <c r="F242" s="217"/>
      <c r="H242" s="31"/>
      <c r="I242" s="126"/>
      <c r="J242" s="16"/>
      <c r="K242" s="127">
        <f t="shared" si="3"/>
        <v>0</v>
      </c>
    </row>
    <row r="243" spans="1:11">
      <c r="A243" s="210"/>
      <c r="B243" s="344"/>
      <c r="C243" s="211"/>
      <c r="D243" s="345"/>
      <c r="E243" s="211"/>
      <c r="F243" s="217"/>
      <c r="H243" s="31"/>
      <c r="I243" s="126"/>
      <c r="J243" s="16"/>
      <c r="K243" s="127">
        <f t="shared" si="3"/>
        <v>0</v>
      </c>
    </row>
    <row r="244" spans="1:11">
      <c r="A244" s="210"/>
      <c r="B244" s="344"/>
      <c r="C244" s="211"/>
      <c r="D244" s="345"/>
      <c r="E244" s="211"/>
      <c r="F244" s="217"/>
      <c r="H244" s="31"/>
      <c r="I244" s="126"/>
      <c r="J244" s="16"/>
      <c r="K244" s="127">
        <f t="shared" si="3"/>
        <v>0</v>
      </c>
    </row>
    <row r="245" spans="1:11">
      <c r="A245" s="210"/>
      <c r="B245" s="344"/>
      <c r="C245" s="211"/>
      <c r="D245" s="345"/>
      <c r="E245" s="211"/>
      <c r="F245" s="346"/>
      <c r="H245" s="31"/>
      <c r="I245" s="126"/>
      <c r="J245" s="16"/>
      <c r="K245" s="127">
        <f t="shared" si="3"/>
        <v>0</v>
      </c>
    </row>
    <row r="246" spans="1:11">
      <c r="A246" s="210"/>
      <c r="B246" s="215"/>
      <c r="C246" s="211"/>
      <c r="D246" s="216"/>
      <c r="E246" s="211"/>
      <c r="F246" s="217"/>
      <c r="H246" s="31"/>
      <c r="I246" s="126"/>
      <c r="J246" s="16"/>
      <c r="K246" s="127">
        <f t="shared" si="3"/>
        <v>0</v>
      </c>
    </row>
    <row r="247" spans="1:11">
      <c r="A247" s="210"/>
      <c r="B247" s="215"/>
      <c r="C247" s="211"/>
      <c r="D247" s="216"/>
      <c r="E247" s="211"/>
      <c r="F247" s="217"/>
      <c r="H247" s="31"/>
      <c r="I247" s="126"/>
      <c r="J247" s="16"/>
      <c r="K247" s="127">
        <f t="shared" si="3"/>
        <v>0</v>
      </c>
    </row>
    <row r="248" spans="1:11">
      <c r="A248" s="210"/>
      <c r="B248" s="215"/>
      <c r="C248" s="211"/>
      <c r="D248" s="216"/>
      <c r="E248" s="211"/>
      <c r="F248" s="217"/>
      <c r="H248" s="31"/>
      <c r="I248" s="126"/>
      <c r="K248" s="127">
        <f t="shared" si="3"/>
        <v>0</v>
      </c>
    </row>
    <row r="249" spans="1:11">
      <c r="A249" s="210"/>
      <c r="B249" s="215"/>
      <c r="C249" s="211"/>
      <c r="D249" s="216"/>
      <c r="E249" s="211"/>
      <c r="F249" s="217"/>
      <c r="H249" s="31"/>
      <c r="I249" s="126"/>
      <c r="J249" s="16"/>
      <c r="K249" s="127">
        <f t="shared" si="3"/>
        <v>0</v>
      </c>
    </row>
    <row r="250" spans="1:11">
      <c r="A250" s="210"/>
      <c r="B250" s="344"/>
      <c r="C250" s="211"/>
      <c r="D250" s="345"/>
      <c r="E250" s="211"/>
      <c r="F250" s="217"/>
      <c r="H250" s="31"/>
      <c r="I250" s="126"/>
      <c r="J250" s="16"/>
      <c r="K250" s="127">
        <f t="shared" si="3"/>
        <v>0</v>
      </c>
    </row>
    <row r="251" spans="1:11">
      <c r="A251" s="210"/>
      <c r="B251" s="344"/>
      <c r="C251" s="211"/>
      <c r="D251" s="345"/>
      <c r="E251" s="211"/>
      <c r="F251" s="217"/>
      <c r="H251" s="31"/>
      <c r="I251" s="126"/>
      <c r="J251" s="16"/>
      <c r="K251" s="127">
        <f t="shared" si="3"/>
        <v>0</v>
      </c>
    </row>
    <row r="252" spans="1:11">
      <c r="A252" s="210"/>
      <c r="B252" s="344"/>
      <c r="C252" s="211"/>
      <c r="D252" s="345"/>
      <c r="E252" s="211"/>
      <c r="F252" s="346"/>
      <c r="H252" s="31"/>
      <c r="I252" s="126"/>
      <c r="J252" s="16"/>
      <c r="K252" s="127">
        <f t="shared" si="3"/>
        <v>0</v>
      </c>
    </row>
    <row r="253" spans="1:11">
      <c r="A253" s="210"/>
      <c r="B253" s="215"/>
      <c r="C253" s="211"/>
      <c r="D253" s="216"/>
      <c r="E253" s="211"/>
      <c r="F253" s="217"/>
      <c r="H253" s="31"/>
      <c r="I253" s="126"/>
      <c r="J253" s="16"/>
      <c r="K253" s="127">
        <f t="shared" si="3"/>
        <v>0</v>
      </c>
    </row>
    <row r="254" spans="1:11">
      <c r="A254" s="210"/>
      <c r="B254" s="215"/>
      <c r="C254" s="211"/>
      <c r="D254" s="216"/>
      <c r="E254" s="211"/>
      <c r="F254" s="217"/>
      <c r="H254" s="31"/>
      <c r="I254" s="126"/>
      <c r="J254" s="16"/>
      <c r="K254" s="127">
        <f t="shared" si="3"/>
        <v>0</v>
      </c>
    </row>
    <row r="255" spans="1:11">
      <c r="A255" s="210"/>
      <c r="B255" s="215"/>
      <c r="C255" s="211"/>
      <c r="D255" s="216"/>
      <c r="E255" s="211"/>
      <c r="F255" s="217"/>
      <c r="H255" s="31"/>
      <c r="I255" s="126"/>
      <c r="J255" s="16"/>
      <c r="K255" s="127">
        <f t="shared" si="3"/>
        <v>0</v>
      </c>
    </row>
    <row r="256" spans="1:11">
      <c r="A256" s="210"/>
      <c r="B256" s="215"/>
      <c r="C256" s="211"/>
      <c r="D256" s="216"/>
      <c r="E256" s="211"/>
      <c r="F256" s="217"/>
      <c r="H256" s="31"/>
      <c r="I256" s="126"/>
      <c r="J256" s="16"/>
      <c r="K256" s="127">
        <f t="shared" si="3"/>
        <v>0</v>
      </c>
    </row>
    <row r="257" spans="1:11">
      <c r="A257" s="210"/>
      <c r="B257" s="215"/>
      <c r="C257" s="211"/>
      <c r="D257" s="216"/>
      <c r="E257" s="211"/>
      <c r="F257" s="217"/>
      <c r="H257" s="31"/>
      <c r="I257" s="126"/>
      <c r="J257" s="16"/>
      <c r="K257" s="127">
        <f t="shared" si="3"/>
        <v>0</v>
      </c>
    </row>
    <row r="258" spans="1:11">
      <c r="A258" s="210"/>
      <c r="B258" s="215"/>
      <c r="C258" s="211"/>
      <c r="D258" s="216"/>
      <c r="E258" s="211"/>
      <c r="F258" s="217"/>
      <c r="H258" s="31"/>
      <c r="I258" s="126"/>
      <c r="J258" s="16"/>
      <c r="K258" s="127">
        <f t="shared" si="3"/>
        <v>0</v>
      </c>
    </row>
    <row r="259" spans="1:11">
      <c r="A259" s="210"/>
      <c r="B259" s="215"/>
      <c r="C259" s="211"/>
      <c r="D259" s="216"/>
      <c r="E259" s="211"/>
      <c r="F259" s="217"/>
      <c r="H259" s="31"/>
      <c r="I259" s="126"/>
      <c r="K259" s="127">
        <f t="shared" si="3"/>
        <v>0</v>
      </c>
    </row>
    <row r="260" spans="1:11">
      <c r="A260" s="210"/>
      <c r="B260" s="215"/>
      <c r="C260" s="211"/>
      <c r="D260" s="216"/>
      <c r="E260" s="211"/>
      <c r="F260" s="217"/>
      <c r="H260" s="31"/>
      <c r="I260" s="126"/>
      <c r="J260" s="16"/>
      <c r="K260" s="127">
        <f t="shared" si="3"/>
        <v>0</v>
      </c>
    </row>
    <row r="261" spans="1:11">
      <c r="A261" s="210"/>
      <c r="B261" s="344"/>
      <c r="C261" s="211"/>
      <c r="D261" s="345"/>
      <c r="E261" s="211"/>
      <c r="F261" s="217"/>
      <c r="H261" s="31"/>
      <c r="I261" s="126"/>
      <c r="J261" s="16"/>
      <c r="K261" s="127">
        <f t="shared" si="3"/>
        <v>0</v>
      </c>
    </row>
    <row r="262" spans="1:11">
      <c r="A262" s="210"/>
      <c r="B262" s="344"/>
      <c r="C262" s="211"/>
      <c r="D262" s="345"/>
      <c r="E262" s="211"/>
      <c r="F262" s="217"/>
      <c r="H262" s="31"/>
      <c r="I262" s="126"/>
      <c r="J262" s="16"/>
      <c r="K262" s="127">
        <f t="shared" si="3"/>
        <v>0</v>
      </c>
    </row>
    <row r="263" spans="1:11">
      <c r="A263" s="210"/>
      <c r="B263" s="344"/>
      <c r="C263" s="211"/>
      <c r="D263" s="345"/>
      <c r="E263" s="211"/>
      <c r="F263" s="346"/>
      <c r="H263" s="31"/>
      <c r="I263" s="126"/>
      <c r="J263" s="16"/>
      <c r="K263" s="127">
        <f t="shared" si="3"/>
        <v>0</v>
      </c>
    </row>
    <row r="264" spans="1:11">
      <c r="A264" s="210"/>
      <c r="B264" s="215"/>
      <c r="C264" s="211"/>
      <c r="D264" s="216"/>
      <c r="E264" s="211"/>
      <c r="F264" s="217"/>
      <c r="H264" s="31"/>
      <c r="I264" s="126"/>
      <c r="J264" s="16"/>
      <c r="K264" s="127">
        <f t="shared" si="3"/>
        <v>0</v>
      </c>
    </row>
    <row r="265" spans="1:11">
      <c r="A265" s="210"/>
      <c r="B265" s="215"/>
      <c r="C265" s="211"/>
      <c r="D265" s="216"/>
      <c r="E265" s="211"/>
      <c r="F265" s="217"/>
      <c r="H265" s="31"/>
      <c r="I265" s="126"/>
      <c r="J265" s="16"/>
      <c r="K265" s="127">
        <f t="shared" si="3"/>
        <v>0</v>
      </c>
    </row>
    <row r="266" spans="1:11">
      <c r="A266" s="210"/>
      <c r="B266" s="215"/>
      <c r="C266" s="211"/>
      <c r="D266" s="216"/>
      <c r="E266" s="211"/>
      <c r="F266" s="217"/>
      <c r="H266" s="31"/>
      <c r="I266" s="126"/>
      <c r="J266" s="16"/>
      <c r="K266" s="127">
        <f t="shared" si="3"/>
        <v>0</v>
      </c>
    </row>
    <row r="267" spans="1:11">
      <c r="A267" s="210"/>
      <c r="B267" s="215"/>
      <c r="C267" s="211"/>
      <c r="D267" s="216"/>
      <c r="E267" s="211"/>
      <c r="F267" s="217"/>
      <c r="H267" s="31"/>
      <c r="I267" s="126"/>
      <c r="J267" s="16"/>
      <c r="K267" s="127">
        <f t="shared" si="3"/>
        <v>0</v>
      </c>
    </row>
    <row r="268" spans="1:11">
      <c r="A268" s="210"/>
      <c r="B268" s="215"/>
      <c r="C268" s="211"/>
      <c r="D268" s="216"/>
      <c r="E268" s="211"/>
      <c r="F268" s="217"/>
      <c r="H268" s="31"/>
      <c r="I268" s="126"/>
      <c r="J268" s="16"/>
      <c r="K268" s="127">
        <f t="shared" si="3"/>
        <v>0</v>
      </c>
    </row>
    <row r="269" spans="1:11">
      <c r="A269" s="210"/>
      <c r="B269" s="215"/>
      <c r="C269" s="211"/>
      <c r="D269" s="216"/>
      <c r="E269" s="211"/>
      <c r="F269" s="217"/>
      <c r="H269" s="31"/>
      <c r="I269" s="126"/>
      <c r="J269" s="16"/>
      <c r="K269" s="127">
        <f t="shared" si="3"/>
        <v>0</v>
      </c>
    </row>
    <row r="270" spans="1:11">
      <c r="A270" s="210"/>
      <c r="B270" s="215"/>
      <c r="C270" s="211"/>
      <c r="D270" s="216"/>
      <c r="E270" s="211"/>
      <c r="F270" s="217"/>
      <c r="H270" s="31"/>
      <c r="I270" s="126"/>
      <c r="J270" s="16"/>
      <c r="K270" s="127">
        <f t="shared" si="3"/>
        <v>0</v>
      </c>
    </row>
    <row r="271" spans="1:11">
      <c r="A271" s="210"/>
      <c r="B271" s="215"/>
      <c r="C271" s="211"/>
      <c r="D271" s="216"/>
      <c r="E271" s="211"/>
      <c r="F271" s="217"/>
      <c r="H271" s="31"/>
      <c r="I271" s="126"/>
      <c r="J271" s="16"/>
      <c r="K271" s="127">
        <f t="shared" si="3"/>
        <v>0</v>
      </c>
    </row>
    <row r="272" spans="1:11">
      <c r="A272" s="210"/>
      <c r="B272" s="215"/>
      <c r="C272" s="211"/>
      <c r="D272" s="216"/>
      <c r="E272" s="211"/>
      <c r="F272" s="217"/>
      <c r="H272" s="31"/>
      <c r="I272" s="126"/>
      <c r="J272" s="16"/>
      <c r="K272" s="127">
        <f t="shared" ref="K272:K335" si="4">IF($L$1&lt;10000,I272*0.45,I272*0.25)</f>
        <v>0</v>
      </c>
    </row>
    <row r="273" spans="1:11">
      <c r="A273" s="210"/>
      <c r="B273" s="215"/>
      <c r="C273" s="211"/>
      <c r="D273" s="216"/>
      <c r="E273" s="211"/>
      <c r="F273" s="217"/>
      <c r="H273" s="31"/>
      <c r="I273" s="126"/>
      <c r="J273" s="16"/>
      <c r="K273" s="127">
        <f t="shared" si="4"/>
        <v>0</v>
      </c>
    </row>
    <row r="274" spans="1:11">
      <c r="A274" s="210"/>
      <c r="B274" s="215"/>
      <c r="C274" s="211"/>
      <c r="D274" s="216"/>
      <c r="E274" s="211"/>
      <c r="F274" s="217"/>
      <c r="H274" s="31"/>
      <c r="I274" s="126"/>
      <c r="J274" s="16"/>
      <c r="K274" s="127">
        <f t="shared" si="4"/>
        <v>0</v>
      </c>
    </row>
    <row r="275" spans="1:11">
      <c r="A275" s="210"/>
      <c r="B275" s="215"/>
      <c r="C275" s="211"/>
      <c r="D275" s="216"/>
      <c r="E275" s="211"/>
      <c r="F275" s="217"/>
      <c r="H275" s="31"/>
      <c r="I275" s="126"/>
      <c r="J275" s="16"/>
      <c r="K275" s="127">
        <f t="shared" si="4"/>
        <v>0</v>
      </c>
    </row>
    <row r="276" spans="1:11">
      <c r="A276" s="210"/>
      <c r="B276" s="215"/>
      <c r="C276" s="211"/>
      <c r="D276" s="216"/>
      <c r="E276" s="211"/>
      <c r="F276" s="217"/>
      <c r="H276" s="31"/>
      <c r="I276" s="126"/>
      <c r="J276" s="16"/>
      <c r="K276" s="127">
        <f t="shared" si="4"/>
        <v>0</v>
      </c>
    </row>
    <row r="277" spans="1:11">
      <c r="A277" s="210"/>
      <c r="B277" s="215"/>
      <c r="C277" s="211"/>
      <c r="D277" s="216"/>
      <c r="E277" s="211"/>
      <c r="F277" s="217"/>
      <c r="H277" s="31"/>
      <c r="I277" s="126"/>
      <c r="J277" s="16"/>
      <c r="K277" s="127">
        <f t="shared" si="4"/>
        <v>0</v>
      </c>
    </row>
    <row r="278" spans="1:11">
      <c r="A278" s="210"/>
      <c r="B278" s="215"/>
      <c r="C278" s="211"/>
      <c r="D278" s="216"/>
      <c r="E278" s="211"/>
      <c r="F278" s="217"/>
      <c r="H278" s="31"/>
      <c r="I278" s="126"/>
      <c r="J278" s="16"/>
      <c r="K278" s="127">
        <f t="shared" si="4"/>
        <v>0</v>
      </c>
    </row>
    <row r="279" spans="1:11">
      <c r="A279" s="210"/>
      <c r="B279" s="215"/>
      <c r="C279" s="211"/>
      <c r="D279" s="216"/>
      <c r="E279" s="211"/>
      <c r="F279" s="217"/>
      <c r="H279" s="31"/>
      <c r="I279" s="126"/>
      <c r="J279" s="16"/>
      <c r="K279" s="127">
        <f t="shared" si="4"/>
        <v>0</v>
      </c>
    </row>
    <row r="280" spans="1:11">
      <c r="A280" s="210"/>
      <c r="B280" s="215"/>
      <c r="C280" s="211"/>
      <c r="D280" s="216"/>
      <c r="E280" s="211"/>
      <c r="F280" s="217"/>
      <c r="H280" s="31"/>
      <c r="I280" s="126"/>
      <c r="J280" s="16"/>
      <c r="K280" s="127">
        <f t="shared" si="4"/>
        <v>0</v>
      </c>
    </row>
    <row r="281" spans="1:11">
      <c r="A281" s="210"/>
      <c r="B281" s="215"/>
      <c r="C281" s="211"/>
      <c r="D281" s="216"/>
      <c r="E281" s="211"/>
      <c r="F281" s="217"/>
      <c r="H281" s="31"/>
      <c r="I281" s="126"/>
      <c r="J281" s="16"/>
      <c r="K281" s="127">
        <f t="shared" si="4"/>
        <v>0</v>
      </c>
    </row>
    <row r="282" spans="1:11">
      <c r="A282" s="210"/>
      <c r="B282" s="215"/>
      <c r="C282" s="211"/>
      <c r="D282" s="216"/>
      <c r="E282" s="211"/>
      <c r="F282" s="217"/>
      <c r="H282" s="31"/>
      <c r="I282" s="126"/>
      <c r="J282" s="16"/>
      <c r="K282" s="127">
        <f t="shared" si="4"/>
        <v>0</v>
      </c>
    </row>
    <row r="283" spans="1:11">
      <c r="A283" s="210"/>
      <c r="B283" s="215"/>
      <c r="C283" s="211"/>
      <c r="D283" s="216"/>
      <c r="E283" s="211"/>
      <c r="F283" s="217"/>
      <c r="H283" s="31"/>
      <c r="I283" s="126"/>
      <c r="J283" s="16"/>
      <c r="K283" s="127">
        <f t="shared" si="4"/>
        <v>0</v>
      </c>
    </row>
    <row r="284" spans="1:11">
      <c r="A284" s="210"/>
      <c r="B284" s="215"/>
      <c r="C284" s="211"/>
      <c r="D284" s="216"/>
      <c r="E284" s="211"/>
      <c r="F284" s="217"/>
      <c r="H284" s="31"/>
      <c r="I284" s="126"/>
      <c r="J284" s="16"/>
      <c r="K284" s="127">
        <f t="shared" si="4"/>
        <v>0</v>
      </c>
    </row>
    <row r="285" spans="1:11">
      <c r="A285" s="210"/>
      <c r="B285" s="215"/>
      <c r="C285" s="211"/>
      <c r="D285" s="216"/>
      <c r="E285" s="211"/>
      <c r="F285" s="217"/>
      <c r="H285" s="31"/>
      <c r="I285" s="126"/>
      <c r="J285" s="16"/>
      <c r="K285" s="127">
        <f t="shared" si="4"/>
        <v>0</v>
      </c>
    </row>
    <row r="286" spans="1:11">
      <c r="A286" s="210"/>
      <c r="B286" s="215"/>
      <c r="C286" s="211"/>
      <c r="D286" s="216"/>
      <c r="E286" s="211"/>
      <c r="F286" s="217"/>
      <c r="H286" s="31"/>
      <c r="I286" s="126"/>
      <c r="J286" s="16"/>
      <c r="K286" s="127">
        <f t="shared" si="4"/>
        <v>0</v>
      </c>
    </row>
    <row r="287" spans="1:11">
      <c r="A287" s="210"/>
      <c r="B287" s="215"/>
      <c r="C287" s="211"/>
      <c r="D287" s="216"/>
      <c r="E287" s="211"/>
      <c r="F287" s="217"/>
      <c r="H287" s="31"/>
      <c r="I287" s="126"/>
      <c r="J287" s="16"/>
      <c r="K287" s="127">
        <f t="shared" si="4"/>
        <v>0</v>
      </c>
    </row>
    <row r="288" spans="1:11">
      <c r="A288" s="210"/>
      <c r="B288" s="215"/>
      <c r="C288" s="211"/>
      <c r="D288" s="216"/>
      <c r="E288" s="211"/>
      <c r="F288" s="217"/>
      <c r="H288" s="31"/>
      <c r="I288" s="126"/>
      <c r="J288" s="16"/>
      <c r="K288" s="127">
        <f t="shared" si="4"/>
        <v>0</v>
      </c>
    </row>
    <row r="289" spans="1:11">
      <c r="A289" s="210"/>
      <c r="B289" s="215"/>
      <c r="C289" s="211"/>
      <c r="D289" s="216"/>
      <c r="E289" s="211"/>
      <c r="F289" s="217"/>
      <c r="H289" s="31"/>
      <c r="I289" s="126"/>
      <c r="J289" s="16"/>
      <c r="K289" s="127">
        <f t="shared" si="4"/>
        <v>0</v>
      </c>
    </row>
    <row r="290" spans="1:11">
      <c r="A290" s="210"/>
      <c r="B290" s="215"/>
      <c r="C290" s="211"/>
      <c r="D290" s="216"/>
      <c r="E290" s="211"/>
      <c r="F290" s="217"/>
      <c r="H290" s="31"/>
      <c r="I290" s="126"/>
      <c r="J290" s="16"/>
      <c r="K290" s="127">
        <f t="shared" si="4"/>
        <v>0</v>
      </c>
    </row>
    <row r="291" spans="1:11">
      <c r="A291" s="210"/>
      <c r="B291" s="215"/>
      <c r="C291" s="211"/>
      <c r="D291" s="216"/>
      <c r="E291" s="211"/>
      <c r="F291" s="217"/>
      <c r="H291" s="31"/>
      <c r="I291" s="126"/>
      <c r="J291" s="16"/>
      <c r="K291" s="127">
        <f t="shared" si="4"/>
        <v>0</v>
      </c>
    </row>
    <row r="292" spans="1:11">
      <c r="A292" s="210"/>
      <c r="B292" s="215"/>
      <c r="C292" s="211"/>
      <c r="D292" s="216"/>
      <c r="E292" s="211"/>
      <c r="F292" s="217"/>
      <c r="H292" s="31"/>
      <c r="I292" s="126"/>
      <c r="J292" s="16"/>
      <c r="K292" s="127">
        <f t="shared" si="4"/>
        <v>0</v>
      </c>
    </row>
    <row r="293" spans="1:11">
      <c r="A293" s="210"/>
      <c r="B293" s="215"/>
      <c r="C293" s="211"/>
      <c r="D293" s="216"/>
      <c r="E293" s="211"/>
      <c r="F293" s="217"/>
      <c r="H293" s="31"/>
      <c r="I293" s="126"/>
      <c r="J293" s="16"/>
      <c r="K293" s="127">
        <f t="shared" si="4"/>
        <v>0</v>
      </c>
    </row>
    <row r="294" spans="1:11">
      <c r="A294" s="210"/>
      <c r="B294" s="215"/>
      <c r="C294" s="211"/>
      <c r="D294" s="216"/>
      <c r="E294" s="211"/>
      <c r="F294" s="217"/>
      <c r="H294" s="31"/>
      <c r="I294" s="126"/>
      <c r="J294" s="16"/>
      <c r="K294" s="127">
        <f t="shared" si="4"/>
        <v>0</v>
      </c>
    </row>
    <row r="295" spans="1:11">
      <c r="A295" s="210"/>
      <c r="B295" s="215"/>
      <c r="C295" s="211"/>
      <c r="D295" s="216"/>
      <c r="E295" s="211"/>
      <c r="F295" s="217"/>
      <c r="H295" s="31"/>
      <c r="I295" s="126"/>
      <c r="J295" s="16"/>
      <c r="K295" s="127">
        <f t="shared" si="4"/>
        <v>0</v>
      </c>
    </row>
    <row r="296" spans="1:11">
      <c r="A296" s="210"/>
      <c r="B296" s="215"/>
      <c r="C296" s="211"/>
      <c r="D296" s="216"/>
      <c r="E296" s="211"/>
      <c r="F296" s="217"/>
      <c r="H296" s="31"/>
      <c r="I296" s="126"/>
      <c r="J296" s="16"/>
      <c r="K296" s="127">
        <f t="shared" si="4"/>
        <v>0</v>
      </c>
    </row>
    <row r="297" spans="1:11">
      <c r="A297" s="210"/>
      <c r="B297" s="215"/>
      <c r="C297" s="211"/>
      <c r="D297" s="216"/>
      <c r="E297" s="211"/>
      <c r="F297" s="217"/>
      <c r="H297" s="31"/>
      <c r="I297" s="126"/>
      <c r="J297" s="16"/>
      <c r="K297" s="127">
        <f t="shared" si="4"/>
        <v>0</v>
      </c>
    </row>
    <row r="298" spans="1:11">
      <c r="A298" s="210"/>
      <c r="B298" s="215"/>
      <c r="C298" s="211"/>
      <c r="D298" s="216"/>
      <c r="E298" s="211"/>
      <c r="F298" s="217"/>
      <c r="H298" s="31"/>
      <c r="I298" s="126"/>
      <c r="J298" s="16"/>
      <c r="K298" s="127">
        <f t="shared" si="4"/>
        <v>0</v>
      </c>
    </row>
    <row r="299" spans="1:11">
      <c r="A299" s="210"/>
      <c r="B299" s="215"/>
      <c r="C299" s="211"/>
      <c r="D299" s="216"/>
      <c r="E299" s="211"/>
      <c r="F299" s="217"/>
      <c r="H299" s="31"/>
      <c r="I299" s="126"/>
      <c r="J299" s="16"/>
      <c r="K299" s="127">
        <f t="shared" si="4"/>
        <v>0</v>
      </c>
    </row>
    <row r="300" spans="1:11">
      <c r="A300" s="210"/>
      <c r="B300" s="215"/>
      <c r="C300" s="211"/>
      <c r="D300" s="216"/>
      <c r="E300" s="211"/>
      <c r="F300" s="217"/>
      <c r="H300" s="31"/>
      <c r="I300" s="126"/>
      <c r="J300" s="16"/>
      <c r="K300" s="127">
        <f t="shared" si="4"/>
        <v>0</v>
      </c>
    </row>
    <row r="301" spans="1:11">
      <c r="A301" s="210"/>
      <c r="B301" s="215"/>
      <c r="C301" s="211"/>
      <c r="D301" s="216"/>
      <c r="E301" s="211"/>
      <c r="F301" s="217"/>
      <c r="H301" s="31"/>
      <c r="I301" s="126"/>
      <c r="J301" s="16"/>
      <c r="K301" s="127">
        <f t="shared" si="4"/>
        <v>0</v>
      </c>
    </row>
    <row r="302" spans="1:11">
      <c r="A302" s="210"/>
      <c r="B302" s="215"/>
      <c r="C302" s="211"/>
      <c r="D302" s="216"/>
      <c r="E302" s="211"/>
      <c r="F302" s="217"/>
      <c r="H302" s="31"/>
      <c r="I302" s="126"/>
      <c r="J302" s="16"/>
      <c r="K302" s="127">
        <f t="shared" si="4"/>
        <v>0</v>
      </c>
    </row>
    <row r="303" spans="1:11">
      <c r="A303" s="210"/>
      <c r="B303" s="215"/>
      <c r="C303" s="211"/>
      <c r="D303" s="216"/>
      <c r="E303" s="211"/>
      <c r="F303" s="217"/>
      <c r="H303" s="31"/>
      <c r="I303" s="126"/>
      <c r="J303" s="16"/>
      <c r="K303" s="127">
        <f t="shared" si="4"/>
        <v>0</v>
      </c>
    </row>
    <row r="304" spans="1:11">
      <c r="A304" s="210"/>
      <c r="B304" s="215"/>
      <c r="C304" s="211"/>
      <c r="D304" s="216"/>
      <c r="E304" s="211"/>
      <c r="F304" s="217"/>
      <c r="H304" s="31"/>
      <c r="I304" s="126"/>
      <c r="J304" s="16"/>
      <c r="K304" s="127">
        <f t="shared" si="4"/>
        <v>0</v>
      </c>
    </row>
    <row r="305" spans="1:11">
      <c r="A305" s="210"/>
      <c r="B305" s="215"/>
      <c r="C305" s="211"/>
      <c r="D305" s="216"/>
      <c r="E305" s="211"/>
      <c r="F305" s="217"/>
      <c r="H305" s="31"/>
      <c r="I305" s="126"/>
      <c r="J305" s="16"/>
      <c r="K305" s="127">
        <f t="shared" si="4"/>
        <v>0</v>
      </c>
    </row>
    <row r="306" spans="1:11">
      <c r="A306" s="210"/>
      <c r="B306" s="215"/>
      <c r="C306" s="211"/>
      <c r="D306" s="216"/>
      <c r="E306" s="211"/>
      <c r="F306" s="217"/>
      <c r="H306" s="31"/>
      <c r="I306" s="126"/>
      <c r="J306" s="16"/>
      <c r="K306" s="127">
        <f t="shared" si="4"/>
        <v>0</v>
      </c>
    </row>
    <row r="307" spans="1:11">
      <c r="A307" s="210"/>
      <c r="B307" s="215"/>
      <c r="C307" s="211"/>
      <c r="D307" s="216"/>
      <c r="E307" s="211"/>
      <c r="F307" s="217"/>
      <c r="H307" s="31"/>
      <c r="I307" s="126"/>
      <c r="J307" s="16"/>
      <c r="K307" s="127">
        <f t="shared" si="4"/>
        <v>0</v>
      </c>
    </row>
    <row r="308" spans="1:11">
      <c r="A308" s="210"/>
      <c r="B308" s="215"/>
      <c r="C308" s="211"/>
      <c r="D308" s="216"/>
      <c r="E308" s="211"/>
      <c r="F308" s="217"/>
      <c r="H308" s="31"/>
      <c r="I308" s="126"/>
      <c r="J308" s="16"/>
      <c r="K308" s="127">
        <f t="shared" si="4"/>
        <v>0</v>
      </c>
    </row>
    <row r="309" spans="1:11">
      <c r="A309" s="210"/>
      <c r="B309" s="215"/>
      <c r="C309" s="211"/>
      <c r="D309" s="216"/>
      <c r="E309" s="211"/>
      <c r="F309" s="217"/>
      <c r="H309" s="31"/>
      <c r="I309" s="126"/>
      <c r="J309" s="16"/>
      <c r="K309" s="127">
        <f t="shared" si="4"/>
        <v>0</v>
      </c>
    </row>
    <row r="310" spans="1:11">
      <c r="A310" s="210"/>
      <c r="B310" s="215"/>
      <c r="C310" s="211"/>
      <c r="D310" s="216"/>
      <c r="E310" s="211"/>
      <c r="F310" s="217"/>
      <c r="H310" s="31"/>
      <c r="I310" s="126"/>
      <c r="J310" s="16"/>
      <c r="K310" s="127">
        <f t="shared" si="4"/>
        <v>0</v>
      </c>
    </row>
    <row r="311" spans="1:11">
      <c r="A311" s="210"/>
      <c r="B311" s="215"/>
      <c r="C311" s="211"/>
      <c r="D311" s="216"/>
      <c r="E311" s="211"/>
      <c r="F311" s="217"/>
      <c r="H311" s="31"/>
      <c r="I311" s="126"/>
      <c r="J311" s="16"/>
      <c r="K311" s="127">
        <f t="shared" si="4"/>
        <v>0</v>
      </c>
    </row>
    <row r="312" spans="1:11">
      <c r="A312" s="210"/>
      <c r="B312" s="215"/>
      <c r="C312" s="211"/>
      <c r="D312" s="216"/>
      <c r="E312" s="211"/>
      <c r="F312" s="217"/>
      <c r="H312" s="31"/>
      <c r="I312" s="126"/>
      <c r="J312" s="16"/>
      <c r="K312" s="127">
        <f t="shared" si="4"/>
        <v>0</v>
      </c>
    </row>
    <row r="313" spans="1:11">
      <c r="A313" s="210"/>
      <c r="B313" s="215"/>
      <c r="C313" s="211"/>
      <c r="D313" s="216"/>
      <c r="E313" s="211"/>
      <c r="F313" s="217"/>
      <c r="H313" s="31"/>
      <c r="I313" s="126"/>
      <c r="J313" s="16"/>
      <c r="K313" s="127">
        <f t="shared" si="4"/>
        <v>0</v>
      </c>
    </row>
    <row r="314" spans="1:11">
      <c r="A314" s="210"/>
      <c r="B314" s="215"/>
      <c r="C314" s="211"/>
      <c r="D314" s="216"/>
      <c r="E314" s="211"/>
      <c r="F314" s="217"/>
      <c r="H314" s="31"/>
      <c r="I314" s="126"/>
      <c r="J314" s="16"/>
      <c r="K314" s="127">
        <f t="shared" si="4"/>
        <v>0</v>
      </c>
    </row>
    <row r="315" spans="1:11">
      <c r="A315" s="210"/>
      <c r="B315" s="215"/>
      <c r="C315" s="211"/>
      <c r="D315" s="216"/>
      <c r="E315" s="211"/>
      <c r="F315" s="217"/>
      <c r="H315" s="31"/>
      <c r="I315" s="126"/>
      <c r="J315" s="16"/>
      <c r="K315" s="127">
        <f t="shared" si="4"/>
        <v>0</v>
      </c>
    </row>
    <row r="316" spans="1:11">
      <c r="A316" s="210"/>
      <c r="B316" s="215"/>
      <c r="C316" s="211"/>
      <c r="D316" s="216"/>
      <c r="E316" s="211"/>
      <c r="F316" s="217"/>
      <c r="H316" s="31"/>
      <c r="I316" s="126"/>
      <c r="J316" s="16"/>
      <c r="K316" s="127">
        <f t="shared" si="4"/>
        <v>0</v>
      </c>
    </row>
    <row r="317" spans="1:11">
      <c r="A317" s="210"/>
      <c r="B317" s="344"/>
      <c r="C317" s="211"/>
      <c r="D317" s="345"/>
      <c r="E317" s="211"/>
      <c r="F317" s="217"/>
      <c r="H317" s="31"/>
      <c r="I317" s="126"/>
      <c r="J317" s="16"/>
      <c r="K317" s="127">
        <f t="shared" si="4"/>
        <v>0</v>
      </c>
    </row>
    <row r="318" spans="1:11">
      <c r="A318" s="210"/>
      <c r="B318" s="344"/>
      <c r="C318" s="211"/>
      <c r="D318" s="345"/>
      <c r="E318" s="211"/>
      <c r="F318" s="217"/>
      <c r="H318" s="31"/>
      <c r="I318" s="126"/>
      <c r="J318" s="16"/>
      <c r="K318" s="127">
        <f t="shared" si="4"/>
        <v>0</v>
      </c>
    </row>
    <row r="319" spans="1:11">
      <c r="A319" s="210"/>
      <c r="B319" s="344"/>
      <c r="C319" s="211"/>
      <c r="D319" s="345"/>
      <c r="E319" s="211"/>
      <c r="F319" s="346"/>
      <c r="H319" s="31"/>
      <c r="I319" s="126"/>
      <c r="J319" s="16"/>
      <c r="K319" s="127">
        <f t="shared" si="4"/>
        <v>0</v>
      </c>
    </row>
    <row r="320" spans="1:11">
      <c r="A320" s="210"/>
      <c r="B320" s="215"/>
      <c r="C320" s="211"/>
      <c r="D320" s="216"/>
      <c r="E320" s="211"/>
      <c r="F320" s="346"/>
      <c r="H320" s="31"/>
      <c r="I320" s="126"/>
      <c r="J320" s="16"/>
      <c r="K320" s="127">
        <f t="shared" si="4"/>
        <v>0</v>
      </c>
    </row>
    <row r="321" spans="1:11">
      <c r="A321" s="210"/>
      <c r="B321" s="215"/>
      <c r="C321" s="211"/>
      <c r="D321" s="216"/>
      <c r="E321" s="211"/>
      <c r="F321" s="346"/>
      <c r="H321" s="31"/>
      <c r="I321" s="126"/>
      <c r="J321" s="16"/>
      <c r="K321" s="127">
        <f t="shared" si="4"/>
        <v>0</v>
      </c>
    </row>
    <row r="322" spans="1:11">
      <c r="A322" s="210"/>
      <c r="B322" s="215"/>
      <c r="C322" s="211"/>
      <c r="D322" s="216"/>
      <c r="E322" s="211"/>
      <c r="F322" s="217"/>
      <c r="H322" s="31"/>
      <c r="I322" s="126"/>
      <c r="J322" s="16"/>
      <c r="K322" s="127">
        <f t="shared" si="4"/>
        <v>0</v>
      </c>
    </row>
    <row r="323" spans="1:11">
      <c r="A323" s="210"/>
      <c r="B323" s="215"/>
      <c r="C323" s="211"/>
      <c r="D323" s="216"/>
      <c r="E323" s="211"/>
      <c r="F323" s="217"/>
      <c r="H323" s="31"/>
      <c r="I323" s="126"/>
      <c r="J323" s="16"/>
      <c r="K323" s="127">
        <f t="shared" si="4"/>
        <v>0</v>
      </c>
    </row>
    <row r="324" spans="1:11">
      <c r="A324" s="210"/>
      <c r="B324" s="215"/>
      <c r="C324" s="211"/>
      <c r="D324" s="216"/>
      <c r="E324" s="211"/>
      <c r="F324" s="217"/>
      <c r="H324" s="31"/>
      <c r="I324" s="126"/>
      <c r="J324" s="16"/>
      <c r="K324" s="127">
        <f t="shared" si="4"/>
        <v>0</v>
      </c>
    </row>
    <row r="325" spans="1:11">
      <c r="A325" s="210"/>
      <c r="B325" s="215"/>
      <c r="C325" s="211"/>
      <c r="D325" s="216"/>
      <c r="E325" s="211"/>
      <c r="F325" s="217"/>
      <c r="H325" s="31"/>
      <c r="I325" s="126"/>
      <c r="J325" s="16"/>
      <c r="K325" s="127">
        <f t="shared" si="4"/>
        <v>0</v>
      </c>
    </row>
    <row r="326" spans="1:11">
      <c r="A326" s="210"/>
      <c r="B326" s="215"/>
      <c r="C326" s="211"/>
      <c r="D326" s="216"/>
      <c r="E326" s="211"/>
      <c r="F326" s="217"/>
      <c r="H326" s="31"/>
      <c r="I326" s="126"/>
      <c r="J326" s="16"/>
      <c r="K326" s="127">
        <f t="shared" si="4"/>
        <v>0</v>
      </c>
    </row>
    <row r="327" spans="1:11">
      <c r="A327" s="210"/>
      <c r="B327" s="215"/>
      <c r="C327" s="211"/>
      <c r="D327" s="216"/>
      <c r="E327" s="211"/>
      <c r="F327" s="217"/>
      <c r="H327" s="31"/>
      <c r="I327" s="126"/>
      <c r="J327" s="16"/>
      <c r="K327" s="127">
        <f t="shared" si="4"/>
        <v>0</v>
      </c>
    </row>
    <row r="328" spans="1:11">
      <c r="A328" s="210"/>
      <c r="B328" s="215"/>
      <c r="C328" s="211"/>
      <c r="D328" s="216"/>
      <c r="E328" s="211"/>
      <c r="F328" s="217"/>
      <c r="H328" s="31"/>
      <c r="I328" s="126"/>
      <c r="J328" s="16"/>
      <c r="K328" s="127">
        <f t="shared" si="4"/>
        <v>0</v>
      </c>
    </row>
    <row r="329" spans="1:11">
      <c r="A329" s="210"/>
      <c r="B329" s="215"/>
      <c r="C329" s="211"/>
      <c r="D329" s="216"/>
      <c r="E329" s="211"/>
      <c r="F329" s="217"/>
      <c r="H329" s="31"/>
      <c r="I329" s="126"/>
      <c r="J329" s="16"/>
      <c r="K329" s="127">
        <f t="shared" si="4"/>
        <v>0</v>
      </c>
    </row>
    <row r="330" spans="1:11">
      <c r="A330" s="210"/>
      <c r="B330" s="215"/>
      <c r="C330" s="211"/>
      <c r="D330" s="216"/>
      <c r="E330" s="211"/>
      <c r="F330" s="217"/>
      <c r="H330" s="31"/>
      <c r="I330" s="126"/>
      <c r="J330" s="16"/>
      <c r="K330" s="127">
        <f t="shared" si="4"/>
        <v>0</v>
      </c>
    </row>
    <row r="331" spans="1:11">
      <c r="A331" s="210"/>
      <c r="B331" s="215"/>
      <c r="C331" s="211"/>
      <c r="D331" s="216"/>
      <c r="E331" s="211"/>
      <c r="F331" s="217"/>
      <c r="H331" s="31"/>
      <c r="I331" s="126"/>
      <c r="J331" s="16"/>
      <c r="K331" s="127">
        <f t="shared" si="4"/>
        <v>0</v>
      </c>
    </row>
    <row r="332" spans="1:11">
      <c r="A332" s="210"/>
      <c r="B332" s="215"/>
      <c r="C332" s="211"/>
      <c r="D332" s="216"/>
      <c r="E332" s="211"/>
      <c r="F332" s="217"/>
      <c r="H332" s="31"/>
      <c r="I332" s="126"/>
      <c r="J332" s="16"/>
      <c r="K332" s="127">
        <f t="shared" si="4"/>
        <v>0</v>
      </c>
    </row>
    <row r="333" spans="1:11">
      <c r="A333" s="210"/>
      <c r="B333" s="215"/>
      <c r="C333" s="211"/>
      <c r="D333" s="216"/>
      <c r="E333" s="211"/>
      <c r="F333" s="217"/>
      <c r="H333" s="31"/>
      <c r="I333" s="126"/>
      <c r="J333" s="16"/>
      <c r="K333" s="127">
        <f t="shared" si="4"/>
        <v>0</v>
      </c>
    </row>
    <row r="334" spans="1:11">
      <c r="A334" s="210"/>
      <c r="B334" s="215"/>
      <c r="C334" s="211"/>
      <c r="D334" s="216"/>
      <c r="E334" s="211"/>
      <c r="F334" s="217"/>
      <c r="H334" s="31"/>
      <c r="I334" s="126"/>
      <c r="J334" s="16"/>
      <c r="K334" s="127">
        <f t="shared" si="4"/>
        <v>0</v>
      </c>
    </row>
    <row r="335" spans="1:11">
      <c r="A335" s="210"/>
      <c r="B335" s="215"/>
      <c r="C335" s="211"/>
      <c r="D335" s="216"/>
      <c r="E335" s="211"/>
      <c r="F335" s="217"/>
      <c r="H335" s="31"/>
      <c r="I335" s="126"/>
      <c r="J335" s="16"/>
      <c r="K335" s="127">
        <f t="shared" si="4"/>
        <v>0</v>
      </c>
    </row>
    <row r="336" spans="1:11">
      <c r="A336" s="210"/>
      <c r="B336" s="215"/>
      <c r="C336" s="211"/>
      <c r="D336" s="216"/>
      <c r="E336" s="211"/>
      <c r="F336" s="217"/>
      <c r="H336" s="31"/>
      <c r="I336" s="126"/>
      <c r="J336" s="16"/>
      <c r="K336" s="127">
        <f t="shared" ref="K336:K399" si="5">IF($L$1&lt;10000,I336*0.45,I336*0.25)</f>
        <v>0</v>
      </c>
    </row>
    <row r="337" spans="1:11">
      <c r="A337" s="210"/>
      <c r="B337" s="215"/>
      <c r="C337" s="211"/>
      <c r="D337" s="216"/>
      <c r="E337" s="211"/>
      <c r="F337" s="217"/>
      <c r="H337" s="31"/>
      <c r="I337" s="126"/>
      <c r="J337" s="16"/>
      <c r="K337" s="127">
        <f t="shared" si="5"/>
        <v>0</v>
      </c>
    </row>
    <row r="338" spans="1:11">
      <c r="A338" s="210"/>
      <c r="B338" s="215"/>
      <c r="C338" s="211"/>
      <c r="D338" s="216"/>
      <c r="E338" s="211"/>
      <c r="F338" s="217"/>
      <c r="H338" s="31"/>
      <c r="I338" s="126"/>
      <c r="J338" s="16"/>
      <c r="K338" s="127">
        <f t="shared" si="5"/>
        <v>0</v>
      </c>
    </row>
    <row r="339" spans="1:11">
      <c r="A339" s="210"/>
      <c r="B339" s="344"/>
      <c r="C339" s="211"/>
      <c r="D339" s="345"/>
      <c r="E339" s="211"/>
      <c r="F339" s="217"/>
      <c r="H339" s="31"/>
      <c r="I339" s="126"/>
      <c r="J339" s="16"/>
      <c r="K339" s="127">
        <f t="shared" si="5"/>
        <v>0</v>
      </c>
    </row>
    <row r="340" spans="1:11">
      <c r="A340" s="210"/>
      <c r="B340" s="344"/>
      <c r="C340" s="211"/>
      <c r="D340" s="345"/>
      <c r="E340" s="211"/>
      <c r="F340" s="217"/>
      <c r="H340" s="31"/>
      <c r="I340" s="126"/>
      <c r="J340" s="16"/>
      <c r="K340" s="127">
        <f t="shared" si="5"/>
        <v>0</v>
      </c>
    </row>
    <row r="341" spans="1:11">
      <c r="A341" s="210"/>
      <c r="B341" s="344"/>
      <c r="C341" s="211"/>
      <c r="D341" s="345"/>
      <c r="E341" s="211"/>
      <c r="F341" s="217"/>
      <c r="H341" s="31"/>
      <c r="I341" s="126"/>
      <c r="J341" s="16"/>
      <c r="K341" s="127">
        <f t="shared" si="5"/>
        <v>0</v>
      </c>
    </row>
    <row r="342" spans="1:11">
      <c r="A342" s="554"/>
      <c r="B342" s="555"/>
      <c r="C342" s="556"/>
      <c r="D342" s="556"/>
      <c r="E342" s="556"/>
      <c r="F342" s="557"/>
      <c r="H342" s="31"/>
      <c r="I342" s="126"/>
      <c r="J342" s="16"/>
      <c r="K342" s="127">
        <f t="shared" si="5"/>
        <v>0</v>
      </c>
    </row>
    <row r="343" spans="1:11">
      <c r="A343" s="210"/>
      <c r="B343" s="215"/>
      <c r="C343" s="211"/>
      <c r="D343" s="216"/>
      <c r="E343" s="211"/>
      <c r="F343" s="217"/>
      <c r="H343" s="31"/>
      <c r="I343" s="126"/>
      <c r="J343" s="16"/>
      <c r="K343" s="127">
        <f t="shared" si="5"/>
        <v>0</v>
      </c>
    </row>
    <row r="344" spans="1:11">
      <c r="A344" s="210"/>
      <c r="B344" s="215"/>
      <c r="C344" s="211"/>
      <c r="D344" s="216"/>
      <c r="E344" s="211"/>
      <c r="F344" s="217"/>
      <c r="H344" s="31"/>
      <c r="I344" s="126"/>
      <c r="J344" s="16"/>
      <c r="K344" s="127">
        <f t="shared" si="5"/>
        <v>0</v>
      </c>
    </row>
    <row r="345" spans="1:11">
      <c r="A345" s="210"/>
      <c r="B345" s="215"/>
      <c r="C345" s="211"/>
      <c r="D345" s="216"/>
      <c r="E345" s="211"/>
      <c r="F345" s="217"/>
      <c r="H345" s="31"/>
      <c r="I345" s="126"/>
      <c r="J345" s="16"/>
      <c r="K345" s="127">
        <f t="shared" si="5"/>
        <v>0</v>
      </c>
    </row>
    <row r="346" spans="1:11">
      <c r="A346" s="210"/>
      <c r="B346" s="215"/>
      <c r="C346" s="211"/>
      <c r="D346" s="216"/>
      <c r="E346" s="211"/>
      <c r="F346" s="217"/>
      <c r="H346" s="31"/>
      <c r="I346" s="126"/>
      <c r="J346" s="16"/>
      <c r="K346" s="127">
        <f t="shared" si="5"/>
        <v>0</v>
      </c>
    </row>
    <row r="347" spans="1:11">
      <c r="A347" s="210"/>
      <c r="B347" s="215"/>
      <c r="C347" s="211"/>
      <c r="D347" s="216"/>
      <c r="E347" s="211"/>
      <c r="F347" s="217"/>
      <c r="H347" s="31"/>
      <c r="I347" s="126"/>
      <c r="J347" s="16"/>
      <c r="K347" s="127">
        <f t="shared" si="5"/>
        <v>0</v>
      </c>
    </row>
    <row r="348" spans="1:11">
      <c r="A348" s="210"/>
      <c r="B348" s="215"/>
      <c r="C348" s="211"/>
      <c r="D348" s="216"/>
      <c r="E348" s="211"/>
      <c r="F348" s="217"/>
      <c r="H348" s="31"/>
      <c r="I348" s="126"/>
      <c r="J348" s="16"/>
      <c r="K348" s="127">
        <f t="shared" si="5"/>
        <v>0</v>
      </c>
    </row>
    <row r="349" spans="1:11">
      <c r="A349" s="210"/>
      <c r="B349" s="215"/>
      <c r="C349" s="211"/>
      <c r="D349" s="216"/>
      <c r="E349" s="211"/>
      <c r="F349" s="217"/>
      <c r="H349" s="31"/>
      <c r="I349" s="126"/>
      <c r="J349" s="16"/>
      <c r="K349" s="127">
        <f t="shared" si="5"/>
        <v>0</v>
      </c>
    </row>
    <row r="350" spans="1:11">
      <c r="A350" s="210"/>
      <c r="B350" s="344"/>
      <c r="C350" s="211"/>
      <c r="D350" s="345"/>
      <c r="E350" s="211"/>
      <c r="F350" s="217"/>
      <c r="H350" s="31"/>
      <c r="I350" s="126"/>
      <c r="J350" s="16"/>
      <c r="K350" s="127">
        <f t="shared" si="5"/>
        <v>0</v>
      </c>
    </row>
    <row r="351" spans="1:11">
      <c r="A351" s="210"/>
      <c r="B351" s="344"/>
      <c r="C351" s="211"/>
      <c r="D351" s="345"/>
      <c r="E351" s="211"/>
      <c r="F351" s="217"/>
      <c r="H351" s="31"/>
      <c r="I351" s="126"/>
      <c r="J351" s="16"/>
      <c r="K351" s="127">
        <f t="shared" si="5"/>
        <v>0</v>
      </c>
    </row>
    <row r="352" spans="1:11">
      <c r="A352" s="210"/>
      <c r="B352" s="344"/>
      <c r="C352" s="211"/>
      <c r="D352" s="345"/>
      <c r="E352" s="211"/>
      <c r="F352" s="346"/>
      <c r="H352" s="31"/>
      <c r="I352" s="126"/>
      <c r="J352" s="16"/>
      <c r="K352" s="127">
        <f t="shared" si="5"/>
        <v>0</v>
      </c>
    </row>
    <row r="353" spans="1:11">
      <c r="A353" s="210"/>
      <c r="B353" s="215"/>
      <c r="C353" s="211"/>
      <c r="D353" s="216"/>
      <c r="E353" s="211"/>
      <c r="F353" s="217"/>
      <c r="H353" s="31"/>
      <c r="I353" s="126"/>
      <c r="J353" s="16"/>
      <c r="K353" s="127">
        <f t="shared" si="5"/>
        <v>0</v>
      </c>
    </row>
    <row r="354" spans="1:11">
      <c r="A354" s="210"/>
      <c r="B354" s="215"/>
      <c r="C354" s="211"/>
      <c r="D354" s="216"/>
      <c r="E354" s="211"/>
      <c r="F354" s="217"/>
      <c r="H354" s="31"/>
      <c r="I354" s="126"/>
      <c r="J354" s="16"/>
      <c r="K354" s="127">
        <f t="shared" si="5"/>
        <v>0</v>
      </c>
    </row>
    <row r="355" spans="1:11">
      <c r="A355" s="210"/>
      <c r="B355" s="215"/>
      <c r="C355" s="211"/>
      <c r="D355" s="216"/>
      <c r="E355" s="211"/>
      <c r="F355" s="217"/>
      <c r="H355" s="31"/>
      <c r="I355" s="126"/>
      <c r="J355" s="16"/>
      <c r="K355" s="127">
        <f t="shared" si="5"/>
        <v>0</v>
      </c>
    </row>
    <row r="356" spans="1:11">
      <c r="A356" s="210"/>
      <c r="B356" s="215"/>
      <c r="C356" s="211"/>
      <c r="D356" s="216"/>
      <c r="E356" s="211"/>
      <c r="F356" s="217"/>
      <c r="H356" s="31"/>
      <c r="I356" s="126"/>
      <c r="J356" s="16"/>
      <c r="K356" s="127">
        <f t="shared" si="5"/>
        <v>0</v>
      </c>
    </row>
    <row r="357" spans="1:11">
      <c r="A357" s="210"/>
      <c r="B357" s="215"/>
      <c r="C357" s="211"/>
      <c r="D357" s="216"/>
      <c r="E357" s="211"/>
      <c r="F357" s="217"/>
      <c r="H357" s="31"/>
      <c r="I357" s="126"/>
      <c r="J357" s="16"/>
      <c r="K357" s="127">
        <f t="shared" si="5"/>
        <v>0</v>
      </c>
    </row>
    <row r="358" spans="1:11">
      <c r="A358" s="210"/>
      <c r="B358" s="215"/>
      <c r="C358" s="211"/>
      <c r="D358" s="216"/>
      <c r="E358" s="211"/>
      <c r="F358" s="217"/>
      <c r="H358" s="31"/>
      <c r="I358" s="126"/>
      <c r="J358" s="16"/>
      <c r="K358" s="127">
        <f t="shared" si="5"/>
        <v>0</v>
      </c>
    </row>
    <row r="359" spans="1:11">
      <c r="A359" s="210"/>
      <c r="B359" s="215"/>
      <c r="C359" s="211"/>
      <c r="D359" s="216"/>
      <c r="E359" s="211"/>
      <c r="F359" s="217"/>
      <c r="H359" s="31"/>
      <c r="I359" s="126"/>
      <c r="J359" s="16"/>
      <c r="K359" s="127">
        <f t="shared" si="5"/>
        <v>0</v>
      </c>
    </row>
    <row r="360" spans="1:11">
      <c r="A360" s="210"/>
      <c r="B360" s="215"/>
      <c r="C360" s="211"/>
      <c r="D360" s="216"/>
      <c r="E360" s="211"/>
      <c r="F360" s="217"/>
      <c r="H360" s="31"/>
      <c r="I360" s="126"/>
      <c r="J360" s="16"/>
      <c r="K360" s="127">
        <f t="shared" si="5"/>
        <v>0</v>
      </c>
    </row>
    <row r="361" spans="1:11">
      <c r="A361" s="210"/>
      <c r="B361" s="215"/>
      <c r="C361" s="211"/>
      <c r="D361" s="216"/>
      <c r="E361" s="211"/>
      <c r="F361" s="217"/>
      <c r="H361" s="31"/>
      <c r="I361" s="126"/>
      <c r="J361" s="16"/>
      <c r="K361" s="127">
        <f t="shared" si="5"/>
        <v>0</v>
      </c>
    </row>
    <row r="362" spans="1:11">
      <c r="A362" s="210"/>
      <c r="B362" s="215"/>
      <c r="C362" s="211"/>
      <c r="D362" s="216"/>
      <c r="E362" s="211"/>
      <c r="F362" s="217"/>
      <c r="H362" s="31"/>
      <c r="I362" s="126"/>
      <c r="J362" s="16"/>
      <c r="K362" s="127">
        <f t="shared" si="5"/>
        <v>0</v>
      </c>
    </row>
    <row r="363" spans="1:11">
      <c r="A363" s="210"/>
      <c r="B363" s="215"/>
      <c r="C363" s="211"/>
      <c r="D363" s="216"/>
      <c r="E363" s="211"/>
      <c r="F363" s="217"/>
      <c r="H363" s="31"/>
      <c r="I363" s="126"/>
      <c r="J363" s="16"/>
      <c r="K363" s="127">
        <f t="shared" si="5"/>
        <v>0</v>
      </c>
    </row>
    <row r="364" spans="1:11">
      <c r="A364" s="210"/>
      <c r="B364" s="215"/>
      <c r="C364" s="211"/>
      <c r="D364" s="216"/>
      <c r="E364" s="211"/>
      <c r="F364" s="217"/>
      <c r="H364" s="31"/>
      <c r="I364" s="126"/>
      <c r="J364" s="16"/>
      <c r="K364" s="127">
        <f t="shared" si="5"/>
        <v>0</v>
      </c>
    </row>
    <row r="365" spans="1:11">
      <c r="A365" s="210"/>
      <c r="B365" s="215"/>
      <c r="C365" s="211"/>
      <c r="D365" s="216"/>
      <c r="E365" s="211"/>
      <c r="F365" s="217"/>
      <c r="H365" s="31"/>
      <c r="I365" s="126"/>
      <c r="J365" s="16"/>
      <c r="K365" s="127">
        <f t="shared" si="5"/>
        <v>0</v>
      </c>
    </row>
    <row r="366" spans="1:11">
      <c r="A366" s="210"/>
      <c r="B366" s="215"/>
      <c r="C366" s="211"/>
      <c r="D366" s="216"/>
      <c r="E366" s="211"/>
      <c r="F366" s="217"/>
      <c r="H366" s="31"/>
      <c r="I366" s="126"/>
      <c r="J366" s="16"/>
      <c r="K366" s="127">
        <f t="shared" si="5"/>
        <v>0</v>
      </c>
    </row>
    <row r="367" spans="1:11">
      <c r="A367" s="210"/>
      <c r="B367" s="215"/>
      <c r="C367" s="211"/>
      <c r="D367" s="216"/>
      <c r="E367" s="211"/>
      <c r="F367" s="217"/>
      <c r="H367" s="31"/>
      <c r="I367" s="126"/>
      <c r="J367" s="16"/>
      <c r="K367" s="127">
        <f t="shared" si="5"/>
        <v>0</v>
      </c>
    </row>
    <row r="368" spans="1:11">
      <c r="A368" s="210"/>
      <c r="B368" s="215"/>
      <c r="C368" s="211"/>
      <c r="D368" s="216"/>
      <c r="E368" s="211"/>
      <c r="F368" s="217"/>
      <c r="H368" s="31"/>
      <c r="I368" s="126"/>
      <c r="J368" s="16"/>
      <c r="K368" s="127">
        <f t="shared" si="5"/>
        <v>0</v>
      </c>
    </row>
    <row r="369" spans="1:11">
      <c r="A369" s="210"/>
      <c r="B369" s="215"/>
      <c r="C369" s="211"/>
      <c r="D369" s="216"/>
      <c r="E369" s="211"/>
      <c r="F369" s="217"/>
      <c r="H369" s="31"/>
      <c r="I369" s="126"/>
      <c r="J369" s="16"/>
      <c r="K369" s="127">
        <f t="shared" si="5"/>
        <v>0</v>
      </c>
    </row>
    <row r="370" spans="1:11">
      <c r="A370" s="554"/>
      <c r="B370" s="555"/>
      <c r="C370" s="556"/>
      <c r="D370" s="556"/>
      <c r="E370" s="556"/>
      <c r="F370" s="557"/>
      <c r="H370" s="31"/>
      <c r="I370" s="126"/>
      <c r="J370" s="16"/>
      <c r="K370" s="127">
        <f t="shared" si="5"/>
        <v>0</v>
      </c>
    </row>
    <row r="371" spans="1:11">
      <c r="A371" s="210"/>
      <c r="B371" s="215"/>
      <c r="C371" s="211"/>
      <c r="D371" s="216"/>
      <c r="E371" s="211"/>
      <c r="F371" s="217"/>
      <c r="H371" s="31"/>
      <c r="I371" s="126"/>
      <c r="J371" s="16"/>
      <c r="K371" s="127">
        <f t="shared" si="5"/>
        <v>0</v>
      </c>
    </row>
    <row r="372" spans="1:11">
      <c r="A372" s="210"/>
      <c r="B372" s="215"/>
      <c r="C372" s="211"/>
      <c r="D372" s="216"/>
      <c r="E372" s="211"/>
      <c r="F372" s="217"/>
      <c r="H372" s="31"/>
      <c r="I372" s="126"/>
      <c r="J372" s="16"/>
      <c r="K372" s="127">
        <f t="shared" si="5"/>
        <v>0</v>
      </c>
    </row>
    <row r="373" spans="1:11">
      <c r="A373" s="210"/>
      <c r="B373" s="215"/>
      <c r="C373" s="211"/>
      <c r="D373" s="216"/>
      <c r="E373" s="211"/>
      <c r="F373" s="217"/>
      <c r="H373" s="31"/>
      <c r="I373" s="126"/>
      <c r="J373" s="16"/>
      <c r="K373" s="127">
        <f t="shared" si="5"/>
        <v>0</v>
      </c>
    </row>
    <row r="374" spans="1:11">
      <c r="A374" s="210"/>
      <c r="B374" s="215"/>
      <c r="C374" s="211"/>
      <c r="D374" s="216"/>
      <c r="E374" s="211"/>
      <c r="F374" s="217"/>
      <c r="H374" s="31"/>
      <c r="I374" s="126"/>
      <c r="J374" s="16"/>
      <c r="K374" s="127">
        <f t="shared" si="5"/>
        <v>0</v>
      </c>
    </row>
    <row r="375" spans="1:11">
      <c r="A375" s="210"/>
      <c r="B375" s="215"/>
      <c r="C375" s="211"/>
      <c r="D375" s="216"/>
      <c r="E375" s="211"/>
      <c r="F375" s="217"/>
      <c r="H375" s="31"/>
      <c r="I375" s="126"/>
      <c r="J375" s="16"/>
      <c r="K375" s="127">
        <f t="shared" si="5"/>
        <v>0</v>
      </c>
    </row>
    <row r="376" spans="1:11">
      <c r="A376" s="210"/>
      <c r="B376" s="215"/>
      <c r="C376" s="211"/>
      <c r="D376" s="216"/>
      <c r="E376" s="211"/>
      <c r="F376" s="217"/>
      <c r="H376" s="31"/>
      <c r="I376" s="126"/>
      <c r="J376" s="16"/>
      <c r="K376" s="127">
        <f t="shared" si="5"/>
        <v>0</v>
      </c>
    </row>
    <row r="377" spans="1:11">
      <c r="A377" s="210"/>
      <c r="B377" s="344"/>
      <c r="C377" s="211"/>
      <c r="D377" s="345"/>
      <c r="E377" s="211"/>
      <c r="F377" s="217"/>
      <c r="H377" s="31"/>
      <c r="I377" s="126"/>
      <c r="J377" s="16"/>
      <c r="K377" s="127">
        <f t="shared" si="5"/>
        <v>0</v>
      </c>
    </row>
    <row r="378" spans="1:11">
      <c r="A378" s="210"/>
      <c r="B378" s="344"/>
      <c r="C378" s="211"/>
      <c r="D378" s="345"/>
      <c r="E378" s="211"/>
      <c r="F378" s="217"/>
      <c r="H378" s="31"/>
      <c r="I378" s="126"/>
      <c r="J378" s="16"/>
      <c r="K378" s="127">
        <f t="shared" si="5"/>
        <v>0</v>
      </c>
    </row>
    <row r="379" spans="1:11">
      <c r="A379" s="210"/>
      <c r="B379" s="344"/>
      <c r="C379" s="211"/>
      <c r="D379" s="345"/>
      <c r="E379" s="211"/>
      <c r="F379" s="346"/>
      <c r="H379" s="31"/>
      <c r="I379" s="126"/>
      <c r="J379" s="16"/>
      <c r="K379" s="127">
        <f t="shared" si="5"/>
        <v>0</v>
      </c>
    </row>
    <row r="380" spans="1:11">
      <c r="A380" s="210"/>
      <c r="B380" s="215"/>
      <c r="C380" s="211"/>
      <c r="D380" s="216"/>
      <c r="E380" s="211"/>
      <c r="F380" s="217"/>
      <c r="H380" s="31"/>
      <c r="I380" s="126"/>
      <c r="J380" s="16"/>
      <c r="K380" s="127">
        <f t="shared" si="5"/>
        <v>0</v>
      </c>
    </row>
    <row r="381" spans="1:11">
      <c r="A381" s="210"/>
      <c r="B381" s="215"/>
      <c r="C381" s="211"/>
      <c r="D381" s="216"/>
      <c r="E381" s="211"/>
      <c r="F381" s="217"/>
      <c r="H381" s="31"/>
      <c r="I381" s="126"/>
      <c r="J381" s="16"/>
      <c r="K381" s="127">
        <f t="shared" si="5"/>
        <v>0</v>
      </c>
    </row>
    <row r="382" spans="1:11">
      <c r="A382" s="210"/>
      <c r="B382" s="215"/>
      <c r="C382" s="211"/>
      <c r="D382" s="216"/>
      <c r="E382" s="211"/>
      <c r="F382" s="217"/>
      <c r="H382" s="31"/>
      <c r="I382" s="126"/>
      <c r="J382" s="16"/>
      <c r="K382" s="127">
        <f t="shared" si="5"/>
        <v>0</v>
      </c>
    </row>
    <row r="383" spans="1:11">
      <c r="A383" s="210"/>
      <c r="B383" s="215"/>
      <c r="C383" s="211"/>
      <c r="D383" s="216"/>
      <c r="E383" s="211"/>
      <c r="F383" s="217"/>
      <c r="H383" s="31"/>
      <c r="I383" s="126"/>
      <c r="J383" s="16"/>
      <c r="K383" s="127">
        <f t="shared" si="5"/>
        <v>0</v>
      </c>
    </row>
    <row r="384" spans="1:11">
      <c r="A384" s="210"/>
      <c r="B384" s="215"/>
      <c r="C384" s="211"/>
      <c r="D384" s="216"/>
      <c r="E384" s="211"/>
      <c r="F384" s="217"/>
      <c r="H384" s="31"/>
      <c r="I384" s="126"/>
      <c r="J384" s="16"/>
      <c r="K384" s="127">
        <f t="shared" si="5"/>
        <v>0</v>
      </c>
    </row>
    <row r="385" spans="1:11">
      <c r="A385" s="210"/>
      <c r="B385" s="215"/>
      <c r="C385" s="211"/>
      <c r="D385" s="216"/>
      <c r="E385" s="211"/>
      <c r="F385" s="217"/>
      <c r="H385" s="31"/>
      <c r="I385" s="126"/>
      <c r="J385" s="16"/>
      <c r="K385" s="127">
        <f t="shared" si="5"/>
        <v>0</v>
      </c>
    </row>
    <row r="386" spans="1:11">
      <c r="A386" s="210"/>
      <c r="B386" s="215"/>
      <c r="C386" s="211"/>
      <c r="D386" s="216"/>
      <c r="E386" s="211"/>
      <c r="F386" s="217"/>
      <c r="H386" s="31"/>
      <c r="I386" s="126"/>
      <c r="J386" s="16"/>
      <c r="K386" s="127">
        <f t="shared" si="5"/>
        <v>0</v>
      </c>
    </row>
    <row r="387" spans="1:11">
      <c r="A387" s="210"/>
      <c r="B387" s="215"/>
      <c r="C387" s="211"/>
      <c r="D387" s="216"/>
      <c r="E387" s="211"/>
      <c r="F387" s="217"/>
      <c r="H387" s="31"/>
      <c r="I387" s="126"/>
      <c r="J387" s="16"/>
      <c r="K387" s="127">
        <f t="shared" si="5"/>
        <v>0</v>
      </c>
    </row>
    <row r="388" spans="1:11">
      <c r="A388" s="210"/>
      <c r="B388" s="215"/>
      <c r="C388" s="211"/>
      <c r="D388" s="216"/>
      <c r="E388" s="211"/>
      <c r="F388" s="217"/>
      <c r="H388" s="31"/>
      <c r="I388" s="126"/>
      <c r="J388" s="16"/>
      <c r="K388" s="127">
        <f t="shared" si="5"/>
        <v>0</v>
      </c>
    </row>
    <row r="389" spans="1:11">
      <c r="A389" s="210"/>
      <c r="B389" s="215"/>
      <c r="C389" s="211"/>
      <c r="D389" s="216"/>
      <c r="E389" s="211"/>
      <c r="F389" s="217"/>
      <c r="H389" s="31"/>
      <c r="I389" s="126"/>
      <c r="J389" s="16"/>
      <c r="K389" s="127">
        <f t="shared" si="5"/>
        <v>0</v>
      </c>
    </row>
    <row r="390" spans="1:11">
      <c r="A390" s="210"/>
      <c r="B390" s="215"/>
      <c r="C390" s="211"/>
      <c r="D390" s="216"/>
      <c r="E390" s="211"/>
      <c r="F390" s="217"/>
      <c r="H390" s="31"/>
      <c r="I390" s="126"/>
      <c r="J390" s="16"/>
      <c r="K390" s="127">
        <f t="shared" si="5"/>
        <v>0</v>
      </c>
    </row>
    <row r="391" spans="1:11">
      <c r="A391" s="210"/>
      <c r="B391" s="215"/>
      <c r="C391" s="211"/>
      <c r="D391" s="216"/>
      <c r="E391" s="211"/>
      <c r="F391" s="217"/>
      <c r="H391" s="31"/>
      <c r="I391" s="126"/>
      <c r="J391" s="16"/>
      <c r="K391" s="127">
        <f t="shared" si="5"/>
        <v>0</v>
      </c>
    </row>
    <row r="392" spans="1:11">
      <c r="A392" s="210"/>
      <c r="B392" s="215"/>
      <c r="C392" s="211"/>
      <c r="D392" s="216"/>
      <c r="E392" s="211"/>
      <c r="F392" s="217"/>
      <c r="H392" s="31"/>
      <c r="I392" s="126"/>
      <c r="J392" s="16"/>
      <c r="K392" s="127">
        <f t="shared" si="5"/>
        <v>0</v>
      </c>
    </row>
    <row r="393" spans="1:11">
      <c r="A393" s="210"/>
      <c r="B393" s="215"/>
      <c r="C393" s="211"/>
      <c r="D393" s="216"/>
      <c r="E393" s="211"/>
      <c r="F393" s="217"/>
      <c r="H393" s="31"/>
      <c r="I393" s="126"/>
      <c r="J393" s="16"/>
      <c r="K393" s="127">
        <f t="shared" si="5"/>
        <v>0</v>
      </c>
    </row>
    <row r="394" spans="1:11">
      <c r="A394" s="210"/>
      <c r="B394" s="215"/>
      <c r="C394" s="211"/>
      <c r="D394" s="216"/>
      <c r="E394" s="211"/>
      <c r="F394" s="217"/>
      <c r="H394" s="31"/>
      <c r="I394" s="126"/>
      <c r="J394" s="16"/>
      <c r="K394" s="127">
        <f t="shared" si="5"/>
        <v>0</v>
      </c>
    </row>
    <row r="395" spans="1:11">
      <c r="A395" s="210"/>
      <c r="B395" s="215"/>
      <c r="C395" s="211"/>
      <c r="D395" s="216"/>
      <c r="E395" s="211"/>
      <c r="F395" s="217"/>
      <c r="H395" s="31"/>
      <c r="I395" s="126"/>
      <c r="J395" s="16"/>
      <c r="K395" s="127">
        <f t="shared" si="5"/>
        <v>0</v>
      </c>
    </row>
    <row r="396" spans="1:11">
      <c r="A396" s="210"/>
      <c r="B396" s="215"/>
      <c r="C396" s="211"/>
      <c r="D396" s="216"/>
      <c r="E396" s="211"/>
      <c r="F396" s="217"/>
      <c r="H396" s="31"/>
      <c r="I396" s="126"/>
      <c r="J396" s="16"/>
      <c r="K396" s="127">
        <f t="shared" si="5"/>
        <v>0</v>
      </c>
    </row>
    <row r="397" spans="1:11">
      <c r="A397" s="210"/>
      <c r="B397" s="344"/>
      <c r="C397" s="211"/>
      <c r="D397" s="345"/>
      <c r="E397" s="211"/>
      <c r="F397" s="217"/>
      <c r="H397" s="31"/>
      <c r="I397" s="126"/>
      <c r="J397" s="16"/>
      <c r="K397" s="127">
        <f t="shared" si="5"/>
        <v>0</v>
      </c>
    </row>
    <row r="398" spans="1:11">
      <c r="A398" s="210"/>
      <c r="B398" s="344"/>
      <c r="C398" s="211"/>
      <c r="D398" s="345"/>
      <c r="E398" s="211"/>
      <c r="F398" s="217"/>
      <c r="H398" s="31"/>
      <c r="I398" s="126"/>
      <c r="J398" s="16"/>
      <c r="K398" s="127">
        <f t="shared" si="5"/>
        <v>0</v>
      </c>
    </row>
    <row r="399" spans="1:11">
      <c r="A399" s="210"/>
      <c r="B399" s="344"/>
      <c r="C399" s="211"/>
      <c r="D399" s="345"/>
      <c r="E399" s="211"/>
      <c r="F399" s="346"/>
      <c r="H399" s="31"/>
      <c r="I399" s="126"/>
      <c r="J399" s="16"/>
      <c r="K399" s="127">
        <f t="shared" si="5"/>
        <v>0</v>
      </c>
    </row>
    <row r="400" spans="1:11">
      <c r="A400" s="210"/>
      <c r="B400" s="215"/>
      <c r="C400" s="211"/>
      <c r="D400" s="216"/>
      <c r="E400" s="211"/>
      <c r="F400" s="217"/>
      <c r="H400" s="31"/>
      <c r="I400" s="126"/>
      <c r="J400" s="16"/>
      <c r="K400" s="127">
        <f t="shared" ref="K400:K467" si="6">IF($L$1&lt;10000,I400*0.45,I400*0.25)</f>
        <v>0</v>
      </c>
    </row>
    <row r="401" spans="1:11">
      <c r="A401" s="210"/>
      <c r="B401" s="344"/>
      <c r="C401" s="211"/>
      <c r="D401" s="345"/>
      <c r="E401" s="211"/>
      <c r="F401" s="217"/>
      <c r="H401" s="31"/>
      <c r="I401" s="126"/>
      <c r="J401" s="16"/>
      <c r="K401" s="127">
        <f t="shared" si="6"/>
        <v>0</v>
      </c>
    </row>
    <row r="402" spans="1:11">
      <c r="A402" s="210"/>
      <c r="B402" s="344"/>
      <c r="C402" s="211"/>
      <c r="D402" s="345"/>
      <c r="E402" s="211"/>
      <c r="F402" s="217"/>
      <c r="H402" s="31"/>
      <c r="I402" s="126"/>
      <c r="J402" s="16"/>
      <c r="K402" s="127">
        <f t="shared" si="6"/>
        <v>0</v>
      </c>
    </row>
    <row r="403" spans="1:11">
      <c r="A403" s="210"/>
      <c r="B403" s="344"/>
      <c r="C403" s="211"/>
      <c r="D403" s="345"/>
      <c r="E403" s="211"/>
      <c r="F403" s="346"/>
      <c r="H403" s="31"/>
      <c r="I403" s="126"/>
      <c r="J403" s="16"/>
      <c r="K403" s="127">
        <f t="shared" si="6"/>
        <v>0</v>
      </c>
    </row>
    <row r="404" spans="1:11">
      <c r="A404" s="210"/>
      <c r="B404" s="344"/>
      <c r="C404" s="211"/>
      <c r="D404" s="345"/>
      <c r="E404" s="211"/>
      <c r="F404" s="346"/>
      <c r="H404" s="31"/>
      <c r="I404" s="126"/>
      <c r="J404" s="16"/>
      <c r="K404" s="127"/>
    </row>
    <row r="405" spans="1:11">
      <c r="A405" s="210"/>
      <c r="B405" s="344"/>
      <c r="C405" s="211"/>
      <c r="D405" s="345"/>
      <c r="E405" s="211"/>
      <c r="F405" s="346"/>
      <c r="H405" s="31"/>
      <c r="I405" s="126"/>
      <c r="J405" s="16"/>
      <c r="K405" s="127"/>
    </row>
    <row r="406" spans="1:11">
      <c r="A406" s="210"/>
      <c r="B406" s="344"/>
      <c r="C406" s="211"/>
      <c r="D406" s="345"/>
      <c r="E406" s="211"/>
      <c r="F406" s="346"/>
      <c r="H406" s="31"/>
      <c r="I406" s="126"/>
      <c r="J406" s="16"/>
      <c r="K406" s="127"/>
    </row>
    <row r="407" spans="1:11">
      <c r="A407" s="210"/>
      <c r="B407" s="344"/>
      <c r="C407" s="211"/>
      <c r="D407" s="345"/>
      <c r="E407" s="211"/>
      <c r="F407" s="346"/>
      <c r="H407" s="31"/>
      <c r="I407" s="126"/>
      <c r="J407" s="16"/>
      <c r="K407" s="127"/>
    </row>
    <row r="408" spans="1:11">
      <c r="A408" s="210"/>
      <c r="B408" s="215"/>
      <c r="C408" s="211"/>
      <c r="D408" s="216"/>
      <c r="E408" s="211"/>
      <c r="F408" s="217"/>
      <c r="H408" s="31"/>
      <c r="I408" s="126"/>
      <c r="J408" s="16"/>
      <c r="K408" s="127">
        <f t="shared" si="6"/>
        <v>0</v>
      </c>
    </row>
    <row r="409" spans="1:11">
      <c r="A409" s="210"/>
      <c r="B409" s="344"/>
      <c r="C409" s="211"/>
      <c r="D409" s="345"/>
      <c r="E409" s="211"/>
      <c r="F409" s="217"/>
      <c r="H409" s="31"/>
      <c r="I409" s="126"/>
      <c r="J409" s="16"/>
      <c r="K409" s="127">
        <f t="shared" si="6"/>
        <v>0</v>
      </c>
    </row>
    <row r="410" spans="1:11">
      <c r="A410" s="210"/>
      <c r="B410" s="344"/>
      <c r="C410" s="211"/>
      <c r="D410" s="345"/>
      <c r="E410" s="211"/>
      <c r="F410" s="217"/>
      <c r="H410" s="31"/>
      <c r="I410" s="126"/>
      <c r="J410" s="16"/>
      <c r="K410" s="127">
        <f t="shared" si="6"/>
        <v>0</v>
      </c>
    </row>
    <row r="411" spans="1:11">
      <c r="A411" s="210"/>
      <c r="B411" s="344"/>
      <c r="C411" s="211"/>
      <c r="D411" s="345"/>
      <c r="E411" s="211"/>
      <c r="F411" s="346"/>
      <c r="H411" s="31"/>
      <c r="I411" s="126"/>
      <c r="J411" s="16"/>
      <c r="K411" s="127">
        <f t="shared" si="6"/>
        <v>0</v>
      </c>
    </row>
    <row r="412" spans="1:11">
      <c r="A412" s="210"/>
      <c r="B412" s="215"/>
      <c r="C412" s="211"/>
      <c r="D412" s="216"/>
      <c r="E412" s="211"/>
      <c r="F412" s="217"/>
      <c r="H412" s="31"/>
      <c r="I412" s="126"/>
      <c r="J412" s="16"/>
      <c r="K412" s="127">
        <f t="shared" si="6"/>
        <v>0</v>
      </c>
    </row>
    <row r="413" spans="1:11">
      <c r="A413" s="210"/>
      <c r="B413" s="215"/>
      <c r="C413" s="211"/>
      <c r="D413" s="216"/>
      <c r="E413" s="211"/>
      <c r="F413" s="217"/>
      <c r="H413" s="31"/>
      <c r="I413" s="126"/>
      <c r="J413" s="16"/>
      <c r="K413" s="127">
        <f t="shared" si="6"/>
        <v>0</v>
      </c>
    </row>
    <row r="414" spans="1:11">
      <c r="A414" s="210"/>
      <c r="B414" s="215"/>
      <c r="C414" s="211"/>
      <c r="D414" s="216"/>
      <c r="E414" s="211"/>
      <c r="F414" s="217"/>
      <c r="H414" s="31"/>
      <c r="I414" s="126"/>
      <c r="J414" s="16"/>
      <c r="K414" s="127">
        <f t="shared" si="6"/>
        <v>0</v>
      </c>
    </row>
    <row r="415" spans="1:11">
      <c r="A415" s="210"/>
      <c r="B415" s="215"/>
      <c r="C415" s="211"/>
      <c r="D415" s="216"/>
      <c r="E415" s="211"/>
      <c r="F415" s="217"/>
      <c r="H415" s="31"/>
      <c r="I415" s="126"/>
      <c r="J415" s="16"/>
      <c r="K415" s="127">
        <f t="shared" si="6"/>
        <v>0</v>
      </c>
    </row>
    <row r="416" spans="1:11">
      <c r="A416" s="210"/>
      <c r="B416" s="215"/>
      <c r="C416" s="211"/>
      <c r="D416" s="216"/>
      <c r="E416" s="211"/>
      <c r="F416" s="217"/>
      <c r="H416" s="31"/>
      <c r="I416" s="126"/>
      <c r="J416" s="16"/>
      <c r="K416" s="127">
        <f t="shared" si="6"/>
        <v>0</v>
      </c>
    </row>
    <row r="417" spans="1:11">
      <c r="A417" s="210"/>
      <c r="B417" s="215"/>
      <c r="C417" s="211"/>
      <c r="D417" s="216"/>
      <c r="E417" s="211"/>
      <c r="F417" s="217"/>
      <c r="H417" s="31"/>
      <c r="I417" s="126"/>
      <c r="J417" s="16"/>
      <c r="K417" s="127">
        <f t="shared" si="6"/>
        <v>0</v>
      </c>
    </row>
    <row r="418" spans="1:11">
      <c r="A418" s="210"/>
      <c r="B418" s="215"/>
      <c r="C418" s="211"/>
      <c r="D418" s="216"/>
      <c r="E418" s="211"/>
      <c r="F418" s="217"/>
      <c r="H418" s="31"/>
      <c r="I418" s="126"/>
      <c r="J418" s="16"/>
      <c r="K418" s="127">
        <f t="shared" si="6"/>
        <v>0</v>
      </c>
    </row>
    <row r="419" spans="1:11">
      <c r="A419" s="210"/>
      <c r="B419" s="215"/>
      <c r="C419" s="211"/>
      <c r="D419" s="216"/>
      <c r="E419" s="211"/>
      <c r="F419" s="217"/>
      <c r="H419" s="31"/>
      <c r="I419" s="126"/>
      <c r="J419" s="16"/>
      <c r="K419" s="127">
        <f t="shared" si="6"/>
        <v>0</v>
      </c>
    </row>
    <row r="420" spans="1:11">
      <c r="A420" s="210"/>
      <c r="B420" s="215"/>
      <c r="C420" s="211"/>
      <c r="D420" s="216"/>
      <c r="E420" s="211"/>
      <c r="F420" s="217"/>
      <c r="H420" s="31"/>
      <c r="I420" s="126"/>
      <c r="J420" s="16"/>
      <c r="K420" s="127">
        <f t="shared" si="6"/>
        <v>0</v>
      </c>
    </row>
    <row r="421" spans="1:11">
      <c r="A421" s="210"/>
      <c r="B421" s="215"/>
      <c r="C421" s="211"/>
      <c r="D421" s="216"/>
      <c r="E421" s="211"/>
      <c r="F421" s="217"/>
      <c r="H421" s="31"/>
      <c r="I421" s="126"/>
      <c r="J421" s="16"/>
      <c r="K421" s="127">
        <f t="shared" si="6"/>
        <v>0</v>
      </c>
    </row>
    <row r="422" spans="1:11">
      <c r="A422" s="210"/>
      <c r="B422" s="215"/>
      <c r="C422" s="211"/>
      <c r="D422" s="216"/>
      <c r="E422" s="211"/>
      <c r="F422" s="217"/>
      <c r="H422" s="31"/>
      <c r="I422" s="126"/>
      <c r="J422" s="16"/>
      <c r="K422" s="127">
        <f t="shared" si="6"/>
        <v>0</v>
      </c>
    </row>
    <row r="423" spans="1:11">
      <c r="A423" s="210"/>
      <c r="B423" s="215"/>
      <c r="C423" s="211"/>
      <c r="D423" s="216"/>
      <c r="E423" s="211"/>
      <c r="F423" s="217"/>
      <c r="H423" s="31"/>
      <c r="I423" s="126"/>
      <c r="J423" s="16"/>
      <c r="K423" s="127">
        <f t="shared" si="6"/>
        <v>0</v>
      </c>
    </row>
    <row r="424" spans="1:11">
      <c r="A424" s="210"/>
      <c r="B424" s="215"/>
      <c r="C424" s="211"/>
      <c r="D424" s="216"/>
      <c r="E424" s="211"/>
      <c r="F424" s="217"/>
      <c r="H424" s="31"/>
      <c r="I424" s="126"/>
      <c r="J424" s="16"/>
      <c r="K424" s="127">
        <f t="shared" si="6"/>
        <v>0</v>
      </c>
    </row>
    <row r="425" spans="1:11">
      <c r="A425" s="210"/>
      <c r="B425" s="215"/>
      <c r="C425" s="211"/>
      <c r="D425" s="216"/>
      <c r="E425" s="211"/>
      <c r="F425" s="217"/>
      <c r="H425" s="31"/>
      <c r="I425" s="126"/>
      <c r="J425" s="16"/>
      <c r="K425" s="127">
        <f t="shared" si="6"/>
        <v>0</v>
      </c>
    </row>
    <row r="426" spans="1:11">
      <c r="A426" s="210"/>
      <c r="B426" s="215"/>
      <c r="C426" s="211"/>
      <c r="D426" s="216"/>
      <c r="E426" s="211"/>
      <c r="F426" s="217"/>
      <c r="H426" s="31"/>
      <c r="I426" s="126"/>
      <c r="J426" s="16"/>
      <c r="K426" s="127">
        <f t="shared" si="6"/>
        <v>0</v>
      </c>
    </row>
    <row r="427" spans="1:11">
      <c r="A427" s="210"/>
      <c r="B427" s="215"/>
      <c r="C427" s="211"/>
      <c r="D427" s="216"/>
      <c r="E427" s="211"/>
      <c r="F427" s="217"/>
      <c r="H427" s="31"/>
      <c r="I427" s="126"/>
      <c r="J427" s="16"/>
      <c r="K427" s="127">
        <f t="shared" si="6"/>
        <v>0</v>
      </c>
    </row>
    <row r="428" spans="1:11">
      <c r="A428" s="210"/>
      <c r="B428" s="344"/>
      <c r="C428" s="211"/>
      <c r="D428" s="345"/>
      <c r="E428" s="211"/>
      <c r="F428" s="217"/>
      <c r="H428" s="31"/>
      <c r="I428" s="126"/>
      <c r="J428" s="16"/>
      <c r="K428" s="127">
        <f t="shared" si="6"/>
        <v>0</v>
      </c>
    </row>
    <row r="429" spans="1:11">
      <c r="A429" s="210"/>
      <c r="B429" s="344"/>
      <c r="C429" s="211"/>
      <c r="D429" s="345"/>
      <c r="E429" s="211"/>
      <c r="F429" s="217"/>
      <c r="H429" s="31"/>
      <c r="I429" s="126"/>
      <c r="J429" s="16"/>
      <c r="K429" s="127">
        <f t="shared" si="6"/>
        <v>0</v>
      </c>
    </row>
    <row r="430" spans="1:11">
      <c r="A430" s="210"/>
      <c r="B430" s="344"/>
      <c r="C430" s="211"/>
      <c r="D430" s="345"/>
      <c r="E430" s="211"/>
      <c r="F430" s="346"/>
      <c r="H430" s="31"/>
      <c r="I430" s="126"/>
      <c r="J430" s="16"/>
      <c r="K430" s="127">
        <f t="shared" si="6"/>
        <v>0</v>
      </c>
    </row>
    <row r="431" spans="1:11">
      <c r="A431" s="210"/>
      <c r="B431" s="215"/>
      <c r="C431" s="211"/>
      <c r="D431" s="216"/>
      <c r="E431" s="211"/>
      <c r="F431" s="217"/>
      <c r="H431" s="31"/>
      <c r="I431" s="126"/>
      <c r="J431" s="16"/>
      <c r="K431" s="127">
        <f t="shared" si="6"/>
        <v>0</v>
      </c>
    </row>
    <row r="432" spans="1:11">
      <c r="A432" s="210"/>
      <c r="B432" s="344"/>
      <c r="C432" s="211"/>
      <c r="D432" s="345"/>
      <c r="E432" s="211"/>
      <c r="F432" s="217"/>
      <c r="H432" s="31"/>
      <c r="I432" s="126"/>
      <c r="J432" s="16"/>
      <c r="K432" s="127">
        <f t="shared" si="6"/>
        <v>0</v>
      </c>
    </row>
    <row r="433" spans="1:11">
      <c r="A433" s="210"/>
      <c r="B433" s="344"/>
      <c r="C433" s="211"/>
      <c r="D433" s="345"/>
      <c r="E433" s="211"/>
      <c r="F433" s="217"/>
      <c r="H433" s="31"/>
      <c r="I433" s="126"/>
      <c r="J433" s="16"/>
      <c r="K433" s="127">
        <f t="shared" si="6"/>
        <v>0</v>
      </c>
    </row>
    <row r="434" spans="1:11">
      <c r="A434" s="210"/>
      <c r="B434" s="344"/>
      <c r="C434" s="211"/>
      <c r="D434" s="345"/>
      <c r="E434" s="211"/>
      <c r="F434" s="346"/>
      <c r="H434" s="31"/>
      <c r="I434" s="126"/>
      <c r="J434" s="16"/>
      <c r="K434" s="127">
        <f t="shared" si="6"/>
        <v>0</v>
      </c>
    </row>
    <row r="435" spans="1:11">
      <c r="A435" s="210"/>
      <c r="B435" s="215"/>
      <c r="C435" s="211"/>
      <c r="D435" s="216"/>
      <c r="E435" s="211"/>
      <c r="F435" s="217"/>
      <c r="H435" s="31"/>
      <c r="I435" s="126"/>
      <c r="J435" s="16"/>
      <c r="K435" s="127">
        <f t="shared" si="6"/>
        <v>0</v>
      </c>
    </row>
    <row r="436" spans="1:11">
      <c r="A436" s="210"/>
      <c r="B436" s="215"/>
      <c r="C436" s="211"/>
      <c r="D436" s="216"/>
      <c r="E436" s="211"/>
      <c r="F436" s="217"/>
      <c r="H436" s="31"/>
      <c r="I436" s="126"/>
      <c r="J436" s="16"/>
      <c r="K436" s="127">
        <f t="shared" si="6"/>
        <v>0</v>
      </c>
    </row>
    <row r="437" spans="1:11">
      <c r="A437" s="210"/>
      <c r="B437" s="215"/>
      <c r="C437" s="211"/>
      <c r="D437" s="216"/>
      <c r="E437" s="211"/>
      <c r="F437" s="217"/>
      <c r="H437" s="31"/>
      <c r="I437" s="126"/>
      <c r="J437" s="16"/>
      <c r="K437" s="127">
        <f t="shared" si="6"/>
        <v>0</v>
      </c>
    </row>
    <row r="438" spans="1:11">
      <c r="A438" s="210"/>
      <c r="B438" s="215"/>
      <c r="C438" s="211"/>
      <c r="D438" s="216"/>
      <c r="E438" s="211"/>
      <c r="F438" s="217"/>
      <c r="H438" s="31"/>
      <c r="I438" s="126"/>
      <c r="J438" s="16"/>
      <c r="K438" s="127">
        <f t="shared" si="6"/>
        <v>0</v>
      </c>
    </row>
    <row r="439" spans="1:11">
      <c r="A439" s="210"/>
      <c r="B439" s="215"/>
      <c r="C439" s="211"/>
      <c r="D439" s="216"/>
      <c r="E439" s="211"/>
      <c r="F439" s="217"/>
      <c r="H439" s="31"/>
      <c r="I439" s="126"/>
      <c r="J439" s="16"/>
      <c r="K439" s="127">
        <f t="shared" si="6"/>
        <v>0</v>
      </c>
    </row>
    <row r="440" spans="1:11">
      <c r="A440" s="210"/>
      <c r="B440" s="215"/>
      <c r="C440" s="211"/>
      <c r="D440" s="216"/>
      <c r="E440" s="211"/>
      <c r="F440" s="217"/>
      <c r="H440" s="31"/>
      <c r="I440" s="126"/>
      <c r="J440" s="16"/>
      <c r="K440" s="127">
        <f t="shared" si="6"/>
        <v>0</v>
      </c>
    </row>
    <row r="441" spans="1:11">
      <c r="A441" s="210"/>
      <c r="B441" s="215"/>
      <c r="C441" s="211"/>
      <c r="D441" s="216"/>
      <c r="E441" s="211"/>
      <c r="F441" s="217"/>
      <c r="H441" s="31"/>
      <c r="I441" s="126"/>
      <c r="J441" s="16"/>
      <c r="K441" s="127">
        <f t="shared" si="6"/>
        <v>0</v>
      </c>
    </row>
    <row r="442" spans="1:11">
      <c r="A442" s="210"/>
      <c r="B442" s="215"/>
      <c r="C442" s="211"/>
      <c r="D442" s="216"/>
      <c r="E442" s="211"/>
      <c r="F442" s="217"/>
      <c r="H442" s="31"/>
      <c r="I442" s="126"/>
      <c r="J442" s="16"/>
      <c r="K442" s="127">
        <f t="shared" si="6"/>
        <v>0</v>
      </c>
    </row>
    <row r="443" spans="1:11">
      <c r="A443" s="210"/>
      <c r="B443" s="215"/>
      <c r="C443" s="211"/>
      <c r="D443" s="216"/>
      <c r="E443" s="211"/>
      <c r="F443" s="217"/>
      <c r="H443" s="31"/>
      <c r="I443" s="126"/>
      <c r="J443" s="16"/>
      <c r="K443" s="127">
        <f t="shared" si="6"/>
        <v>0</v>
      </c>
    </row>
    <row r="444" spans="1:11">
      <c r="A444" s="210"/>
      <c r="B444" s="215"/>
      <c r="C444" s="211"/>
      <c r="D444" s="216"/>
      <c r="E444" s="211"/>
      <c r="F444" s="217"/>
      <c r="H444" s="31"/>
      <c r="I444" s="126"/>
      <c r="J444" s="16"/>
      <c r="K444" s="127">
        <f t="shared" si="6"/>
        <v>0</v>
      </c>
    </row>
    <row r="445" spans="1:11">
      <c r="A445" s="210"/>
      <c r="B445" s="215"/>
      <c r="C445" s="211"/>
      <c r="D445" s="216"/>
      <c r="E445" s="211"/>
      <c r="F445" s="217"/>
      <c r="H445" s="31"/>
      <c r="I445" s="126"/>
      <c r="J445" s="16"/>
      <c r="K445" s="127">
        <f t="shared" si="6"/>
        <v>0</v>
      </c>
    </row>
    <row r="446" spans="1:11">
      <c r="A446" s="210"/>
      <c r="B446" s="215"/>
      <c r="C446" s="211"/>
      <c r="D446" s="216"/>
      <c r="E446" s="211"/>
      <c r="F446" s="217"/>
      <c r="H446" s="31"/>
      <c r="I446" s="126"/>
      <c r="J446" s="16"/>
      <c r="K446" s="127">
        <f t="shared" si="6"/>
        <v>0</v>
      </c>
    </row>
    <row r="447" spans="1:11">
      <c r="A447" s="210"/>
      <c r="B447" s="215"/>
      <c r="C447" s="211"/>
      <c r="D447" s="216"/>
      <c r="E447" s="211"/>
      <c r="F447" s="217"/>
      <c r="H447" s="16"/>
      <c r="I447" s="126"/>
      <c r="J447" s="16"/>
      <c r="K447" s="127">
        <f t="shared" si="6"/>
        <v>0</v>
      </c>
    </row>
    <row r="448" spans="1:11">
      <c r="A448" s="210"/>
      <c r="B448" s="215"/>
      <c r="C448" s="211"/>
      <c r="D448" s="216"/>
      <c r="E448" s="211"/>
      <c r="F448" s="217"/>
      <c r="H448" s="31"/>
      <c r="I448" s="126"/>
      <c r="J448" s="16"/>
      <c r="K448" s="127">
        <f t="shared" si="6"/>
        <v>0</v>
      </c>
    </row>
    <row r="449" spans="1:11">
      <c r="A449" s="210"/>
      <c r="B449" s="215"/>
      <c r="C449" s="211"/>
      <c r="D449" s="216"/>
      <c r="E449" s="211"/>
      <c r="F449" s="217"/>
      <c r="H449" s="31"/>
      <c r="I449" s="126"/>
      <c r="J449" s="16"/>
      <c r="K449" s="127">
        <f t="shared" si="6"/>
        <v>0</v>
      </c>
    </row>
    <row r="450" spans="1:11">
      <c r="A450" s="210"/>
      <c r="B450" s="215"/>
      <c r="C450" s="211"/>
      <c r="D450" s="216"/>
      <c r="E450" s="211"/>
      <c r="F450" s="217"/>
      <c r="H450" s="31"/>
      <c r="I450" s="126"/>
      <c r="J450" s="16"/>
      <c r="K450" s="127">
        <f t="shared" si="6"/>
        <v>0</v>
      </c>
    </row>
    <row r="451" spans="1:11">
      <c r="A451" s="210"/>
      <c r="B451" s="215"/>
      <c r="C451" s="211"/>
      <c r="D451" s="216"/>
      <c r="E451" s="211"/>
      <c r="F451" s="217"/>
      <c r="H451" s="16"/>
      <c r="I451" s="126"/>
      <c r="J451" s="16"/>
      <c r="K451" s="127">
        <f t="shared" si="6"/>
        <v>0</v>
      </c>
    </row>
    <row r="452" spans="1:11">
      <c r="A452" s="210"/>
      <c r="B452" s="215"/>
      <c r="C452" s="211"/>
      <c r="D452" s="216"/>
      <c r="E452" s="211"/>
      <c r="F452" s="217"/>
      <c r="H452" s="31"/>
      <c r="I452" s="126"/>
      <c r="J452" s="16"/>
      <c r="K452" s="127">
        <f t="shared" si="6"/>
        <v>0</v>
      </c>
    </row>
    <row r="453" spans="1:11">
      <c r="A453" s="210"/>
      <c r="B453" s="215"/>
      <c r="C453" s="211"/>
      <c r="D453" s="216"/>
      <c r="E453" s="211"/>
      <c r="F453" s="217"/>
      <c r="H453" s="16"/>
      <c r="I453" s="126"/>
      <c r="J453" s="16"/>
      <c r="K453" s="127">
        <f t="shared" si="6"/>
        <v>0</v>
      </c>
    </row>
    <row r="454" spans="1:11">
      <c r="A454" s="210"/>
      <c r="B454" s="215"/>
      <c r="C454" s="211"/>
      <c r="D454" s="216"/>
      <c r="E454" s="211"/>
      <c r="F454" s="217"/>
      <c r="H454" s="31"/>
      <c r="I454" s="126"/>
      <c r="J454" s="16"/>
      <c r="K454" s="127">
        <f t="shared" si="6"/>
        <v>0</v>
      </c>
    </row>
    <row r="455" spans="1:11">
      <c r="A455" s="210"/>
      <c r="B455" s="215"/>
      <c r="C455" s="211"/>
      <c r="D455" s="216"/>
      <c r="E455" s="211"/>
      <c r="F455" s="217"/>
      <c r="H455" s="16"/>
      <c r="I455" s="126"/>
      <c r="J455" s="16"/>
      <c r="K455" s="127">
        <f t="shared" si="6"/>
        <v>0</v>
      </c>
    </row>
    <row r="456" spans="1:11">
      <c r="A456" s="210"/>
      <c r="B456" s="215"/>
      <c r="C456" s="211"/>
      <c r="D456" s="216"/>
      <c r="E456" s="211"/>
      <c r="F456" s="217"/>
      <c r="H456" s="31"/>
      <c r="I456" s="126"/>
      <c r="J456" s="16"/>
      <c r="K456" s="127">
        <f t="shared" si="6"/>
        <v>0</v>
      </c>
    </row>
    <row r="457" spans="1:11">
      <c r="A457" s="210"/>
      <c r="B457" s="215"/>
      <c r="C457" s="211"/>
      <c r="D457" s="216"/>
      <c r="E457" s="211"/>
      <c r="F457" s="217"/>
      <c r="H457" s="31"/>
      <c r="I457" s="126"/>
      <c r="J457" s="16"/>
      <c r="K457" s="127">
        <f t="shared" si="6"/>
        <v>0</v>
      </c>
    </row>
    <row r="458" spans="1:11">
      <c r="A458" s="210"/>
      <c r="B458" s="215"/>
      <c r="C458" s="211"/>
      <c r="D458" s="216"/>
      <c r="E458" s="211"/>
      <c r="F458" s="217"/>
      <c r="H458" s="31"/>
      <c r="I458" s="126"/>
      <c r="J458" s="16"/>
      <c r="K458" s="127">
        <f t="shared" si="6"/>
        <v>0</v>
      </c>
    </row>
    <row r="459" spans="1:11">
      <c r="A459" s="210"/>
      <c r="B459" s="215"/>
      <c r="C459" s="211"/>
      <c r="D459" s="216"/>
      <c r="E459" s="211"/>
      <c r="F459" s="217"/>
      <c r="H459" s="31"/>
      <c r="I459" s="126"/>
      <c r="J459" s="16"/>
      <c r="K459" s="127">
        <f t="shared" si="6"/>
        <v>0</v>
      </c>
    </row>
    <row r="460" spans="1:11">
      <c r="A460" s="210"/>
      <c r="B460" s="215"/>
      <c r="C460" s="211"/>
      <c r="D460" s="216"/>
      <c r="E460" s="211"/>
      <c r="F460" s="217"/>
      <c r="H460" s="16"/>
      <c r="I460" s="126"/>
      <c r="J460" s="16"/>
      <c r="K460" s="127">
        <f t="shared" si="6"/>
        <v>0</v>
      </c>
    </row>
    <row r="461" spans="1:11">
      <c r="A461" s="210"/>
      <c r="B461" s="215"/>
      <c r="C461" s="211"/>
      <c r="D461" s="216"/>
      <c r="E461" s="211"/>
      <c r="F461" s="217"/>
      <c r="H461" s="31"/>
      <c r="I461" s="126"/>
      <c r="J461" s="16"/>
      <c r="K461" s="127">
        <f t="shared" si="6"/>
        <v>0</v>
      </c>
    </row>
    <row r="462" spans="1:11">
      <c r="A462" s="210"/>
      <c r="B462" s="215"/>
      <c r="C462" s="211"/>
      <c r="D462" s="216"/>
      <c r="E462" s="211"/>
      <c r="F462" s="217"/>
      <c r="H462" s="31"/>
      <c r="I462" s="126"/>
      <c r="J462" s="16"/>
      <c r="K462" s="127">
        <f t="shared" si="6"/>
        <v>0</v>
      </c>
    </row>
    <row r="463" spans="1:11">
      <c r="A463" s="210"/>
      <c r="B463" s="215"/>
      <c r="C463" s="211"/>
      <c r="D463" s="216"/>
      <c r="E463" s="211"/>
      <c r="F463" s="217"/>
      <c r="H463" s="31"/>
      <c r="I463" s="126"/>
      <c r="J463" s="16"/>
      <c r="K463" s="127">
        <f t="shared" si="6"/>
        <v>0</v>
      </c>
    </row>
    <row r="464" spans="1:11">
      <c r="A464" s="210"/>
      <c r="B464" s="215"/>
      <c r="C464" s="211"/>
      <c r="D464" s="216"/>
      <c r="E464" s="211"/>
      <c r="F464" s="217"/>
      <c r="H464" s="31"/>
      <c r="I464" s="126"/>
      <c r="J464" s="16"/>
      <c r="K464" s="127">
        <f t="shared" si="6"/>
        <v>0</v>
      </c>
    </row>
    <row r="465" spans="1:11">
      <c r="A465" s="210"/>
      <c r="B465" s="215"/>
      <c r="C465" s="211"/>
      <c r="D465" s="216"/>
      <c r="E465" s="211"/>
      <c r="F465" s="217"/>
      <c r="H465" s="16"/>
      <c r="I465" s="126"/>
      <c r="J465" s="16"/>
      <c r="K465" s="127">
        <f t="shared" si="6"/>
        <v>0</v>
      </c>
    </row>
    <row r="466" spans="1:11">
      <c r="A466" s="210"/>
      <c r="B466" s="215"/>
      <c r="C466" s="211"/>
      <c r="D466" s="216"/>
      <c r="E466" s="211"/>
      <c r="F466" s="217"/>
      <c r="H466" s="31"/>
      <c r="I466" s="126"/>
      <c r="J466" s="16"/>
      <c r="K466" s="127">
        <f t="shared" si="6"/>
        <v>0</v>
      </c>
    </row>
    <row r="467" spans="1:11">
      <c r="A467" s="210"/>
      <c r="B467" s="215"/>
      <c r="C467" s="211"/>
      <c r="D467" s="216"/>
      <c r="E467" s="211"/>
      <c r="F467" s="217"/>
      <c r="H467" s="31"/>
      <c r="I467" s="126"/>
      <c r="J467" s="16"/>
      <c r="K467" s="127">
        <f t="shared" si="6"/>
        <v>0</v>
      </c>
    </row>
    <row r="468" spans="1:11">
      <c r="A468" s="210"/>
      <c r="B468" s="215"/>
      <c r="C468" s="211"/>
      <c r="D468" s="216"/>
      <c r="E468" s="211"/>
      <c r="F468" s="217"/>
      <c r="H468" s="31"/>
      <c r="I468" s="126"/>
      <c r="J468" s="16"/>
      <c r="K468" s="127">
        <f t="shared" ref="K468:K531" si="7">IF($L$1&lt;10000,I468*0.45,I468*0.25)</f>
        <v>0</v>
      </c>
    </row>
    <row r="469" spans="1:11">
      <c r="A469" s="210"/>
      <c r="B469" s="215"/>
      <c r="C469" s="211"/>
      <c r="D469" s="216"/>
      <c r="E469" s="211"/>
      <c r="F469" s="217"/>
      <c r="H469" s="16"/>
      <c r="I469" s="126"/>
      <c r="J469" s="16"/>
      <c r="K469" s="127">
        <f t="shared" si="7"/>
        <v>0</v>
      </c>
    </row>
    <row r="470" spans="1:11">
      <c r="A470" s="210"/>
      <c r="B470" s="215"/>
      <c r="C470" s="211"/>
      <c r="D470" s="216"/>
      <c r="E470" s="211"/>
      <c r="F470" s="217"/>
      <c r="H470" s="31"/>
      <c r="I470" s="126"/>
      <c r="J470" s="16"/>
      <c r="K470" s="127">
        <f t="shared" si="7"/>
        <v>0</v>
      </c>
    </row>
    <row r="471" spans="1:11">
      <c r="A471" s="210"/>
      <c r="B471" s="215"/>
      <c r="C471" s="211"/>
      <c r="D471" s="216"/>
      <c r="E471" s="211"/>
      <c r="F471" s="217"/>
      <c r="H471" s="31"/>
      <c r="I471" s="126"/>
      <c r="J471" s="16"/>
      <c r="K471" s="127">
        <f t="shared" si="7"/>
        <v>0</v>
      </c>
    </row>
    <row r="472" spans="1:11">
      <c r="A472" s="210"/>
      <c r="B472" s="215"/>
      <c r="C472" s="211"/>
      <c r="D472" s="216"/>
      <c r="E472" s="211"/>
      <c r="F472" s="217"/>
      <c r="H472" s="31"/>
      <c r="I472" s="126"/>
      <c r="J472" s="16"/>
      <c r="K472" s="127">
        <f t="shared" si="7"/>
        <v>0</v>
      </c>
    </row>
    <row r="473" spans="1:11">
      <c r="A473" s="210"/>
      <c r="B473" s="215"/>
      <c r="C473" s="211"/>
      <c r="D473" s="216"/>
      <c r="E473" s="211"/>
      <c r="F473" s="217"/>
      <c r="H473" s="16"/>
      <c r="I473" s="126"/>
      <c r="J473" s="16"/>
      <c r="K473" s="127">
        <f t="shared" si="7"/>
        <v>0</v>
      </c>
    </row>
    <row r="474" spans="1:11">
      <c r="A474" s="210"/>
      <c r="B474" s="215"/>
      <c r="C474" s="211"/>
      <c r="D474" s="216"/>
      <c r="E474" s="211"/>
      <c r="F474" s="217"/>
      <c r="H474" s="31"/>
      <c r="I474" s="126"/>
      <c r="J474" s="16"/>
      <c r="K474" s="127">
        <f t="shared" si="7"/>
        <v>0</v>
      </c>
    </row>
    <row r="475" spans="1:11">
      <c r="A475" s="210"/>
      <c r="B475" s="215"/>
      <c r="C475" s="211"/>
      <c r="D475" s="216"/>
      <c r="E475" s="211"/>
      <c r="F475" s="217"/>
      <c r="H475" s="16"/>
      <c r="I475" s="126"/>
      <c r="J475" s="16"/>
      <c r="K475" s="127">
        <f t="shared" si="7"/>
        <v>0</v>
      </c>
    </row>
    <row r="476" spans="1:11">
      <c r="A476" s="210"/>
      <c r="B476" s="215"/>
      <c r="C476" s="211"/>
      <c r="D476" s="216"/>
      <c r="E476" s="211"/>
      <c r="F476" s="217"/>
      <c r="H476" s="31"/>
      <c r="I476" s="126"/>
      <c r="J476" s="16"/>
      <c r="K476" s="127">
        <f t="shared" si="7"/>
        <v>0</v>
      </c>
    </row>
    <row r="477" spans="1:11">
      <c r="A477" s="210"/>
      <c r="B477" s="215"/>
      <c r="C477" s="211"/>
      <c r="D477" s="216"/>
      <c r="E477" s="211"/>
      <c r="F477" s="217"/>
      <c r="H477" s="31"/>
      <c r="I477" s="126"/>
      <c r="J477" s="16"/>
      <c r="K477" s="127">
        <f t="shared" si="7"/>
        <v>0</v>
      </c>
    </row>
    <row r="478" spans="1:11">
      <c r="A478" s="210"/>
      <c r="B478" s="215"/>
      <c r="C478" s="211"/>
      <c r="D478" s="216"/>
      <c r="E478" s="211"/>
      <c r="F478" s="217"/>
      <c r="H478" s="31"/>
      <c r="I478" s="126"/>
      <c r="J478" s="16"/>
      <c r="K478" s="127">
        <f t="shared" si="7"/>
        <v>0</v>
      </c>
    </row>
    <row r="479" spans="1:11">
      <c r="A479" s="210"/>
      <c r="B479" s="215"/>
      <c r="C479" s="211"/>
      <c r="D479" s="216"/>
      <c r="E479" s="211"/>
      <c r="F479" s="217"/>
      <c r="H479" s="31"/>
      <c r="I479" s="126"/>
      <c r="J479" s="16"/>
      <c r="K479" s="127">
        <f t="shared" si="7"/>
        <v>0</v>
      </c>
    </row>
    <row r="480" spans="1:11">
      <c r="A480" s="210"/>
      <c r="B480" s="215"/>
      <c r="C480" s="211"/>
      <c r="D480" s="216"/>
      <c r="E480" s="211"/>
      <c r="F480" s="217"/>
      <c r="H480" s="16"/>
      <c r="I480" s="126"/>
      <c r="J480" s="16"/>
      <c r="K480" s="127">
        <f t="shared" si="7"/>
        <v>0</v>
      </c>
    </row>
    <row r="481" spans="1:11">
      <c r="A481" s="210"/>
      <c r="B481" s="215"/>
      <c r="C481" s="211"/>
      <c r="D481" s="216"/>
      <c r="E481" s="211"/>
      <c r="F481" s="217"/>
      <c r="H481" s="31"/>
      <c r="I481" s="126"/>
      <c r="J481" s="16"/>
      <c r="K481" s="127">
        <f t="shared" si="7"/>
        <v>0</v>
      </c>
    </row>
    <row r="482" spans="1:11">
      <c r="A482" s="210"/>
      <c r="B482" s="215"/>
      <c r="C482" s="211"/>
      <c r="D482" s="216"/>
      <c r="E482" s="211"/>
      <c r="F482" s="217"/>
      <c r="H482" s="31"/>
      <c r="I482" s="126"/>
      <c r="J482" s="16"/>
      <c r="K482" s="127">
        <f t="shared" si="7"/>
        <v>0</v>
      </c>
    </row>
    <row r="483" spans="1:11">
      <c r="A483" s="210"/>
      <c r="B483" s="215"/>
      <c r="C483" s="211"/>
      <c r="D483" s="216"/>
      <c r="E483" s="211"/>
      <c r="F483" s="217"/>
      <c r="H483" s="31"/>
      <c r="I483" s="126"/>
      <c r="J483" s="16"/>
      <c r="K483" s="127">
        <f t="shared" si="7"/>
        <v>0</v>
      </c>
    </row>
    <row r="484" spans="1:11">
      <c r="A484" s="210"/>
      <c r="B484" s="215"/>
      <c r="C484" s="211"/>
      <c r="D484" s="216"/>
      <c r="E484" s="211"/>
      <c r="F484" s="217"/>
      <c r="H484" s="31"/>
      <c r="I484" s="126"/>
      <c r="J484" s="16"/>
      <c r="K484" s="127">
        <f t="shared" si="7"/>
        <v>0</v>
      </c>
    </row>
    <row r="485" spans="1:11">
      <c r="A485" s="210"/>
      <c r="B485" s="215"/>
      <c r="C485" s="211"/>
      <c r="D485" s="216"/>
      <c r="E485" s="211"/>
      <c r="F485" s="217"/>
      <c r="H485" s="31"/>
      <c r="I485" s="126"/>
      <c r="J485" s="16"/>
      <c r="K485" s="127">
        <f t="shared" si="7"/>
        <v>0</v>
      </c>
    </row>
    <row r="486" spans="1:11">
      <c r="A486" s="210"/>
      <c r="B486" s="215"/>
      <c r="C486" s="211"/>
      <c r="D486" s="216"/>
      <c r="E486" s="211"/>
      <c r="F486" s="217"/>
      <c r="H486" s="31"/>
      <c r="I486" s="126"/>
      <c r="J486" s="16"/>
      <c r="K486" s="127">
        <f t="shared" si="7"/>
        <v>0</v>
      </c>
    </row>
    <row r="487" spans="1:11">
      <c r="A487" s="210"/>
      <c r="B487" s="215"/>
      <c r="C487" s="211"/>
      <c r="D487" s="216"/>
      <c r="E487" s="211"/>
      <c r="F487" s="217"/>
      <c r="H487" s="31"/>
      <c r="I487" s="126"/>
      <c r="J487" s="16"/>
      <c r="K487" s="127">
        <f t="shared" si="7"/>
        <v>0</v>
      </c>
    </row>
    <row r="488" spans="1:11">
      <c r="A488" s="210"/>
      <c r="B488" s="215"/>
      <c r="C488" s="211"/>
      <c r="D488" s="216"/>
      <c r="E488" s="211"/>
      <c r="F488" s="217"/>
      <c r="H488" s="31"/>
      <c r="I488" s="126"/>
      <c r="J488" s="16"/>
      <c r="K488" s="127">
        <f t="shared" si="7"/>
        <v>0</v>
      </c>
    </row>
    <row r="489" spans="1:11">
      <c r="A489" s="210"/>
      <c r="B489" s="215"/>
      <c r="C489" s="211"/>
      <c r="D489" s="216"/>
      <c r="E489" s="211"/>
      <c r="F489" s="217"/>
      <c r="H489" s="31"/>
      <c r="I489" s="126"/>
      <c r="J489" s="16"/>
      <c r="K489" s="127">
        <f t="shared" si="7"/>
        <v>0</v>
      </c>
    </row>
    <row r="490" spans="1:11">
      <c r="A490" s="210"/>
      <c r="B490" s="215"/>
      <c r="C490" s="211"/>
      <c r="D490" s="216"/>
      <c r="E490" s="211"/>
      <c r="F490" s="217"/>
      <c r="H490" s="31"/>
      <c r="I490" s="126"/>
      <c r="J490" s="16"/>
      <c r="K490" s="127">
        <f t="shared" si="7"/>
        <v>0</v>
      </c>
    </row>
    <row r="491" spans="1:11">
      <c r="A491" s="211"/>
      <c r="B491" s="215"/>
      <c r="C491" s="211"/>
      <c r="D491" s="216"/>
      <c r="E491" s="211"/>
      <c r="F491" s="217"/>
      <c r="H491" s="16"/>
      <c r="I491" s="126"/>
      <c r="J491" s="16"/>
      <c r="K491" s="127">
        <f t="shared" si="7"/>
        <v>0</v>
      </c>
    </row>
    <row r="492" spans="1:11">
      <c r="A492" s="211"/>
      <c r="B492" s="215"/>
      <c r="C492" s="211"/>
      <c r="D492" s="216"/>
      <c r="E492" s="211"/>
      <c r="F492" s="217"/>
      <c r="H492" s="31"/>
      <c r="I492" s="126"/>
      <c r="J492" s="16"/>
      <c r="K492" s="127">
        <f t="shared" si="7"/>
        <v>0</v>
      </c>
    </row>
    <row r="493" spans="1:11">
      <c r="A493" s="211"/>
      <c r="B493" s="215"/>
      <c r="C493" s="211"/>
      <c r="D493" s="216"/>
      <c r="E493" s="211"/>
      <c r="F493" s="217"/>
      <c r="H493" s="31"/>
      <c r="I493" s="126"/>
      <c r="J493" s="16"/>
      <c r="K493" s="127">
        <f t="shared" si="7"/>
        <v>0</v>
      </c>
    </row>
    <row r="494" spans="1:11">
      <c r="A494" s="211"/>
      <c r="B494" s="215"/>
      <c r="C494" s="211"/>
      <c r="D494" s="216"/>
      <c r="E494" s="211"/>
      <c r="F494" s="217"/>
      <c r="H494" s="31"/>
      <c r="I494" s="126"/>
      <c r="J494" s="16"/>
      <c r="K494" s="127">
        <f t="shared" si="7"/>
        <v>0</v>
      </c>
    </row>
    <row r="495" spans="1:11">
      <c r="A495" s="211"/>
      <c r="B495" s="215"/>
      <c r="C495" s="211"/>
      <c r="D495" s="216"/>
      <c r="E495" s="211"/>
      <c r="F495" s="217"/>
      <c r="H495" s="31"/>
      <c r="I495" s="126"/>
      <c r="J495" s="16"/>
      <c r="K495" s="127">
        <f t="shared" si="7"/>
        <v>0</v>
      </c>
    </row>
    <row r="496" spans="1:11">
      <c r="A496" s="211"/>
      <c r="B496" s="215"/>
      <c r="C496" s="211"/>
      <c r="D496" s="216"/>
      <c r="E496" s="211"/>
      <c r="F496" s="217"/>
      <c r="H496" s="16"/>
      <c r="I496" s="126"/>
      <c r="J496" s="16"/>
      <c r="K496" s="127">
        <f t="shared" si="7"/>
        <v>0</v>
      </c>
    </row>
    <row r="497" spans="1:11">
      <c r="A497" s="211"/>
      <c r="B497" s="215"/>
      <c r="C497" s="211"/>
      <c r="D497" s="216"/>
      <c r="E497" s="211"/>
      <c r="F497" s="217"/>
      <c r="H497" s="31"/>
      <c r="I497" s="126"/>
      <c r="J497" s="16"/>
      <c r="K497" s="127">
        <f t="shared" si="7"/>
        <v>0</v>
      </c>
    </row>
    <row r="498" spans="1:11">
      <c r="A498" s="211"/>
      <c r="B498" s="215"/>
      <c r="C498" s="211"/>
      <c r="D498" s="216"/>
      <c r="E498" s="211"/>
      <c r="F498" s="217"/>
      <c r="H498" s="31"/>
      <c r="I498" s="126"/>
      <c r="J498" s="16"/>
      <c r="K498" s="127">
        <f t="shared" si="7"/>
        <v>0</v>
      </c>
    </row>
    <row r="499" spans="1:11">
      <c r="A499" s="211"/>
      <c r="B499" s="215"/>
      <c r="C499" s="211"/>
      <c r="D499" s="216"/>
      <c r="E499" s="211"/>
      <c r="F499" s="217"/>
      <c r="H499" s="31"/>
      <c r="I499" s="126"/>
      <c r="J499" s="16"/>
      <c r="K499" s="127">
        <f t="shared" si="7"/>
        <v>0</v>
      </c>
    </row>
    <row r="500" spans="1:11">
      <c r="A500" s="211"/>
      <c r="B500" s="215"/>
      <c r="C500" s="211"/>
      <c r="D500" s="216"/>
      <c r="E500" s="211"/>
      <c r="F500" s="217"/>
      <c r="H500" s="31"/>
      <c r="I500" s="126"/>
      <c r="J500" s="16"/>
      <c r="K500" s="127">
        <f t="shared" si="7"/>
        <v>0</v>
      </c>
    </row>
    <row r="501" spans="1:11">
      <c r="A501" s="211"/>
      <c r="B501" s="215"/>
      <c r="C501" s="211"/>
      <c r="D501" s="216"/>
      <c r="E501" s="211"/>
      <c r="F501" s="217"/>
      <c r="H501" s="16"/>
      <c r="I501" s="126"/>
      <c r="J501" s="16"/>
      <c r="K501" s="127">
        <f t="shared" si="7"/>
        <v>0</v>
      </c>
    </row>
    <row r="502" spans="1:11">
      <c r="A502" s="211"/>
      <c r="B502" s="215"/>
      <c r="C502" s="211"/>
      <c r="D502" s="216"/>
      <c r="E502" s="211"/>
      <c r="F502" s="217"/>
      <c r="H502" s="31"/>
      <c r="I502" s="126"/>
      <c r="J502" s="16"/>
      <c r="K502" s="127">
        <f t="shared" si="7"/>
        <v>0</v>
      </c>
    </row>
    <row r="503" spans="1:11">
      <c r="A503" s="211"/>
      <c r="B503" s="215"/>
      <c r="C503" s="211"/>
      <c r="D503" s="216"/>
      <c r="E503" s="211"/>
      <c r="F503" s="217"/>
      <c r="H503" s="31"/>
      <c r="I503" s="126"/>
      <c r="J503" s="16"/>
      <c r="K503" s="127">
        <f t="shared" si="7"/>
        <v>0</v>
      </c>
    </row>
    <row r="504" spans="1:11">
      <c r="A504" s="211"/>
      <c r="B504" s="215"/>
      <c r="C504" s="211"/>
      <c r="D504" s="216"/>
      <c r="E504" s="211"/>
      <c r="F504" s="217"/>
      <c r="H504" s="31"/>
      <c r="I504" s="126"/>
      <c r="J504" s="16"/>
      <c r="K504" s="127">
        <f t="shared" si="7"/>
        <v>0</v>
      </c>
    </row>
    <row r="505" spans="1:11">
      <c r="A505" s="211"/>
      <c r="B505" s="215"/>
      <c r="C505" s="211"/>
      <c r="D505" s="216"/>
      <c r="E505" s="211"/>
      <c r="F505" s="217"/>
      <c r="H505" s="16"/>
      <c r="I505" s="126"/>
      <c r="J505" s="16"/>
      <c r="K505" s="127">
        <f t="shared" si="7"/>
        <v>0</v>
      </c>
    </row>
    <row r="506" spans="1:11">
      <c r="A506" s="211"/>
      <c r="B506" s="215"/>
      <c r="C506" s="211"/>
      <c r="D506" s="216"/>
      <c r="E506" s="211"/>
      <c r="F506" s="217"/>
      <c r="H506" s="31"/>
      <c r="I506" s="126"/>
      <c r="J506" s="16"/>
      <c r="K506" s="127">
        <f t="shared" si="7"/>
        <v>0</v>
      </c>
    </row>
    <row r="507" spans="1:11">
      <c r="A507" s="211"/>
      <c r="B507" s="215"/>
      <c r="C507" s="211"/>
      <c r="D507" s="216"/>
      <c r="E507" s="211"/>
      <c r="F507" s="217"/>
      <c r="H507" s="16"/>
      <c r="I507" s="126"/>
      <c r="J507" s="16"/>
      <c r="K507" s="127">
        <f t="shared" si="7"/>
        <v>0</v>
      </c>
    </row>
    <row r="508" spans="1:11">
      <c r="A508" s="211"/>
      <c r="B508" s="215"/>
      <c r="C508" s="211"/>
      <c r="D508" s="216"/>
      <c r="E508" s="211"/>
      <c r="F508" s="217"/>
      <c r="H508" s="16"/>
      <c r="I508" s="126"/>
      <c r="J508" s="16"/>
      <c r="K508" s="127">
        <f t="shared" si="7"/>
        <v>0</v>
      </c>
    </row>
    <row r="509" spans="1:11">
      <c r="A509" s="211"/>
      <c r="B509" s="215"/>
      <c r="C509" s="211"/>
      <c r="D509" s="216"/>
      <c r="E509" s="211"/>
      <c r="F509" s="217"/>
      <c r="H509" s="31"/>
      <c r="I509" s="126"/>
      <c r="J509" s="16"/>
      <c r="K509" s="127">
        <f t="shared" si="7"/>
        <v>0</v>
      </c>
    </row>
    <row r="510" spans="1:11">
      <c r="A510" s="211"/>
      <c r="B510" s="215"/>
      <c r="C510" s="211"/>
      <c r="D510" s="216"/>
      <c r="E510" s="211"/>
      <c r="F510" s="217"/>
      <c r="H510" s="31"/>
      <c r="I510" s="126"/>
      <c r="J510" s="16"/>
      <c r="K510" s="127">
        <f t="shared" si="7"/>
        <v>0</v>
      </c>
    </row>
    <row r="511" spans="1:11">
      <c r="A511" s="211"/>
      <c r="B511" s="215"/>
      <c r="C511" s="211"/>
      <c r="D511" s="216"/>
      <c r="E511" s="211"/>
      <c r="F511" s="217"/>
      <c r="H511" s="16"/>
      <c r="I511" s="126"/>
      <c r="J511" s="16"/>
      <c r="K511" s="127">
        <f t="shared" si="7"/>
        <v>0</v>
      </c>
    </row>
    <row r="512" spans="1:11">
      <c r="A512" s="211"/>
      <c r="B512" s="215"/>
      <c r="C512" s="211"/>
      <c r="D512" s="216"/>
      <c r="E512" s="211"/>
      <c r="F512" s="217"/>
      <c r="H512" s="31"/>
      <c r="I512" s="126"/>
      <c r="J512" s="16"/>
      <c r="K512" s="127">
        <f t="shared" si="7"/>
        <v>0</v>
      </c>
    </row>
    <row r="513" spans="1:11">
      <c r="A513" s="211"/>
      <c r="B513" s="215"/>
      <c r="C513" s="211"/>
      <c r="D513" s="216"/>
      <c r="E513" s="211"/>
      <c r="F513" s="217"/>
      <c r="H513" s="31"/>
      <c r="I513" s="126"/>
      <c r="J513" s="16"/>
      <c r="K513" s="127">
        <f t="shared" si="7"/>
        <v>0</v>
      </c>
    </row>
    <row r="514" spans="1:11">
      <c r="A514" s="211"/>
      <c r="B514" s="215"/>
      <c r="C514" s="211"/>
      <c r="D514" s="216"/>
      <c r="E514" s="211"/>
      <c r="F514" s="217"/>
      <c r="H514" s="16"/>
      <c r="I514" s="564"/>
      <c r="J514" s="16"/>
      <c r="K514" s="127">
        <f t="shared" si="7"/>
        <v>0</v>
      </c>
    </row>
    <row r="515" spans="1:11">
      <c r="A515" s="211"/>
      <c r="B515" s="215"/>
      <c r="C515" s="211"/>
      <c r="D515" s="216"/>
      <c r="E515" s="211"/>
      <c r="F515" s="217"/>
      <c r="H515" s="31"/>
      <c r="I515" s="564"/>
      <c r="J515" s="16"/>
      <c r="K515" s="127">
        <f t="shared" si="7"/>
        <v>0</v>
      </c>
    </row>
    <row r="516" spans="1:11">
      <c r="H516" s="31"/>
      <c r="I516" s="564"/>
      <c r="J516" s="16"/>
      <c r="K516" s="127">
        <f t="shared" si="7"/>
        <v>0</v>
      </c>
    </row>
    <row r="517" spans="1:11">
      <c r="H517" s="31"/>
      <c r="I517" s="564"/>
      <c r="J517" s="16"/>
      <c r="K517" s="127">
        <f t="shared" si="7"/>
        <v>0</v>
      </c>
    </row>
    <row r="518" spans="1:11">
      <c r="H518" s="16"/>
      <c r="I518" s="564"/>
      <c r="J518" s="16"/>
      <c r="K518" s="127">
        <f t="shared" si="7"/>
        <v>0</v>
      </c>
    </row>
    <row r="519" spans="1:11">
      <c r="H519" s="31"/>
      <c r="I519" s="564"/>
      <c r="J519" s="16"/>
      <c r="K519" s="127">
        <f t="shared" si="7"/>
        <v>0</v>
      </c>
    </row>
    <row r="520" spans="1:11">
      <c r="H520" s="31"/>
      <c r="I520" s="564"/>
      <c r="J520" s="16"/>
      <c r="K520" s="127">
        <f t="shared" si="7"/>
        <v>0</v>
      </c>
    </row>
    <row r="521" spans="1:11">
      <c r="H521" s="31"/>
      <c r="I521" s="564"/>
      <c r="J521" s="16"/>
      <c r="K521" s="127">
        <f t="shared" si="7"/>
        <v>0</v>
      </c>
    </row>
    <row r="522" spans="1:11">
      <c r="H522" s="16"/>
      <c r="I522" s="564"/>
      <c r="J522" s="16"/>
      <c r="K522" s="127">
        <f t="shared" si="7"/>
        <v>0</v>
      </c>
    </row>
    <row r="523" spans="1:11">
      <c r="H523" s="31"/>
      <c r="I523" s="564"/>
      <c r="J523" s="16"/>
      <c r="K523" s="127">
        <f t="shared" si="7"/>
        <v>0</v>
      </c>
    </row>
    <row r="524" spans="1:11">
      <c r="H524" s="31"/>
      <c r="I524" s="564"/>
      <c r="J524" s="16"/>
      <c r="K524" s="127">
        <f t="shared" si="7"/>
        <v>0</v>
      </c>
    </row>
    <row r="525" spans="1:11">
      <c r="H525" s="16"/>
      <c r="I525" s="564"/>
      <c r="J525" s="16"/>
      <c r="K525" s="127">
        <f t="shared" si="7"/>
        <v>0</v>
      </c>
    </row>
    <row r="526" spans="1:11">
      <c r="H526" s="31"/>
      <c r="I526" s="564"/>
      <c r="J526" s="16"/>
      <c r="K526" s="127">
        <f t="shared" si="7"/>
        <v>0</v>
      </c>
    </row>
    <row r="527" spans="1:11">
      <c r="H527" s="31"/>
      <c r="I527" s="564"/>
      <c r="J527" s="16"/>
      <c r="K527" s="127">
        <f t="shared" si="7"/>
        <v>0</v>
      </c>
    </row>
    <row r="528" spans="1:11">
      <c r="H528" s="16"/>
      <c r="I528" s="564"/>
      <c r="J528" s="16"/>
      <c r="K528" s="127">
        <f t="shared" si="7"/>
        <v>0</v>
      </c>
    </row>
    <row r="529" spans="8:11">
      <c r="H529" s="31"/>
      <c r="I529" s="564"/>
      <c r="J529" s="16"/>
      <c r="K529" s="127">
        <f t="shared" si="7"/>
        <v>0</v>
      </c>
    </row>
    <row r="530" spans="8:11">
      <c r="H530" s="31"/>
      <c r="I530" s="564"/>
      <c r="J530" s="16"/>
      <c r="K530" s="127">
        <f t="shared" si="7"/>
        <v>0</v>
      </c>
    </row>
    <row r="531" spans="8:11">
      <c r="H531" s="31"/>
      <c r="I531" s="564"/>
      <c r="J531" s="16"/>
      <c r="K531" s="127">
        <f t="shared" si="7"/>
        <v>0</v>
      </c>
    </row>
    <row r="532" spans="8:11">
      <c r="H532" s="16"/>
      <c r="I532" s="564"/>
      <c r="J532" s="16"/>
      <c r="K532" s="127">
        <f t="shared" ref="K532:K595" si="8">IF($L$1&lt;10000,I532*0.45,I532*0.25)</f>
        <v>0</v>
      </c>
    </row>
    <row r="533" spans="8:11">
      <c r="H533" s="31"/>
      <c r="I533" s="564"/>
      <c r="J533" s="16"/>
      <c r="K533" s="127">
        <f t="shared" si="8"/>
        <v>0</v>
      </c>
    </row>
    <row r="534" spans="8:11">
      <c r="H534" s="31"/>
      <c r="I534" s="564"/>
      <c r="J534" s="16"/>
      <c r="K534" s="127">
        <f t="shared" si="8"/>
        <v>0</v>
      </c>
    </row>
    <row r="535" spans="8:11">
      <c r="H535" s="31"/>
      <c r="I535" s="564"/>
      <c r="J535" s="16"/>
      <c r="K535" s="127">
        <f t="shared" si="8"/>
        <v>0</v>
      </c>
    </row>
    <row r="536" spans="8:11">
      <c r="H536" s="16"/>
      <c r="I536" s="564"/>
      <c r="J536" s="16"/>
      <c r="K536" s="127">
        <f t="shared" si="8"/>
        <v>0</v>
      </c>
    </row>
    <row r="537" spans="8:11">
      <c r="H537" s="31"/>
      <c r="I537" s="564"/>
      <c r="J537" s="16"/>
      <c r="K537" s="127">
        <f t="shared" si="8"/>
        <v>0</v>
      </c>
    </row>
    <row r="538" spans="8:11">
      <c r="H538" s="31"/>
      <c r="I538" s="564"/>
      <c r="J538" s="16"/>
      <c r="K538" s="127">
        <f t="shared" si="8"/>
        <v>0</v>
      </c>
    </row>
    <row r="539" spans="8:11">
      <c r="H539" s="16"/>
      <c r="I539" s="564"/>
      <c r="J539" s="16"/>
      <c r="K539" s="127">
        <f t="shared" si="8"/>
        <v>0</v>
      </c>
    </row>
    <row r="540" spans="8:11">
      <c r="H540" s="31"/>
      <c r="I540" s="564"/>
      <c r="J540" s="16"/>
      <c r="K540" s="127">
        <f t="shared" si="8"/>
        <v>0</v>
      </c>
    </row>
    <row r="541" spans="8:11">
      <c r="H541" s="31"/>
      <c r="I541" s="564"/>
      <c r="J541" s="16"/>
      <c r="K541" s="127">
        <f t="shared" si="8"/>
        <v>0</v>
      </c>
    </row>
    <row r="542" spans="8:11">
      <c r="H542" s="31"/>
      <c r="I542" s="564"/>
      <c r="J542" s="16"/>
      <c r="K542" s="127">
        <f t="shared" si="8"/>
        <v>0</v>
      </c>
    </row>
    <row r="543" spans="8:11">
      <c r="H543" s="31"/>
      <c r="I543" s="564"/>
      <c r="J543" s="16"/>
      <c r="K543" s="127">
        <f t="shared" si="8"/>
        <v>0</v>
      </c>
    </row>
    <row r="544" spans="8:11">
      <c r="H544" s="31"/>
      <c r="I544" s="564"/>
      <c r="J544" s="16"/>
      <c r="K544" s="127">
        <f t="shared" si="8"/>
        <v>0</v>
      </c>
    </row>
    <row r="545" spans="8:11">
      <c r="H545" s="16"/>
      <c r="I545" s="564"/>
      <c r="J545" s="16"/>
      <c r="K545" s="127">
        <f t="shared" si="8"/>
        <v>0</v>
      </c>
    </row>
    <row r="546" spans="8:11">
      <c r="H546" s="31"/>
      <c r="I546" s="564"/>
      <c r="J546" s="16"/>
      <c r="K546" s="127">
        <f t="shared" si="8"/>
        <v>0</v>
      </c>
    </row>
    <row r="547" spans="8:11">
      <c r="H547" s="16"/>
      <c r="I547" s="564"/>
      <c r="J547" s="16"/>
      <c r="K547" s="127">
        <f t="shared" si="8"/>
        <v>0</v>
      </c>
    </row>
    <row r="548" spans="8:11">
      <c r="H548" s="16"/>
      <c r="I548" s="564"/>
      <c r="J548" s="16"/>
      <c r="K548" s="127">
        <f t="shared" si="8"/>
        <v>0</v>
      </c>
    </row>
    <row r="549" spans="8:11">
      <c r="H549" s="31"/>
      <c r="I549" s="564"/>
      <c r="J549" s="16"/>
      <c r="K549" s="127">
        <f t="shared" si="8"/>
        <v>0</v>
      </c>
    </row>
    <row r="550" spans="8:11">
      <c r="H550" s="31"/>
      <c r="I550" s="564"/>
      <c r="J550" s="16"/>
      <c r="K550" s="127">
        <f t="shared" si="8"/>
        <v>0</v>
      </c>
    </row>
    <row r="551" spans="8:11">
      <c r="H551" s="31"/>
      <c r="I551" s="564"/>
      <c r="J551" s="16"/>
      <c r="K551" s="127">
        <f t="shared" si="8"/>
        <v>0</v>
      </c>
    </row>
    <row r="552" spans="8:11">
      <c r="H552" s="16"/>
      <c r="I552" s="564"/>
      <c r="J552" s="16"/>
      <c r="K552" s="127">
        <f t="shared" si="8"/>
        <v>0</v>
      </c>
    </row>
    <row r="553" spans="8:11">
      <c r="H553" s="31"/>
      <c r="I553" s="564"/>
      <c r="J553" s="16"/>
      <c r="K553" s="127">
        <f t="shared" si="8"/>
        <v>0</v>
      </c>
    </row>
    <row r="554" spans="8:11">
      <c r="H554" s="31"/>
      <c r="I554" s="564"/>
      <c r="J554" s="16"/>
      <c r="K554" s="127">
        <f t="shared" si="8"/>
        <v>0</v>
      </c>
    </row>
    <row r="555" spans="8:11">
      <c r="H555" s="16"/>
      <c r="I555" s="564"/>
      <c r="J555" s="16"/>
      <c r="K555" s="127">
        <f t="shared" si="8"/>
        <v>0</v>
      </c>
    </row>
    <row r="556" spans="8:11">
      <c r="H556" s="31"/>
      <c r="I556" s="564"/>
      <c r="J556" s="16"/>
      <c r="K556" s="127">
        <f t="shared" si="8"/>
        <v>0</v>
      </c>
    </row>
    <row r="557" spans="8:11">
      <c r="H557" s="31"/>
      <c r="I557" s="564"/>
      <c r="J557" s="16"/>
      <c r="K557" s="127">
        <f t="shared" si="8"/>
        <v>0</v>
      </c>
    </row>
    <row r="558" spans="8:11">
      <c r="H558" s="16"/>
      <c r="I558" s="564"/>
      <c r="J558" s="16"/>
      <c r="K558" s="127">
        <f t="shared" si="8"/>
        <v>0</v>
      </c>
    </row>
    <row r="559" spans="8:11">
      <c r="H559" s="31"/>
      <c r="I559" s="564"/>
      <c r="J559" s="16"/>
      <c r="K559" s="127">
        <f t="shared" si="8"/>
        <v>0</v>
      </c>
    </row>
    <row r="560" spans="8:11">
      <c r="H560" s="31"/>
      <c r="I560" s="564"/>
      <c r="J560" s="16"/>
      <c r="K560" s="127">
        <f t="shared" si="8"/>
        <v>0</v>
      </c>
    </row>
    <row r="561" spans="8:11">
      <c r="H561" s="16"/>
      <c r="I561" s="564"/>
      <c r="J561" s="16"/>
      <c r="K561" s="127">
        <f t="shared" si="8"/>
        <v>0</v>
      </c>
    </row>
    <row r="562" spans="8:11">
      <c r="H562" s="31"/>
      <c r="I562" s="564"/>
      <c r="J562" s="16"/>
      <c r="K562" s="127">
        <f t="shared" si="8"/>
        <v>0</v>
      </c>
    </row>
    <row r="563" spans="8:11">
      <c r="H563" s="16"/>
      <c r="I563" s="564"/>
      <c r="J563" s="16"/>
      <c r="K563" s="127">
        <f t="shared" si="8"/>
        <v>0</v>
      </c>
    </row>
    <row r="564" spans="8:11">
      <c r="H564" s="31"/>
      <c r="I564" s="564"/>
      <c r="J564" s="16"/>
      <c r="K564" s="127">
        <f t="shared" si="8"/>
        <v>0</v>
      </c>
    </row>
    <row r="565" spans="8:11">
      <c r="H565" s="31"/>
      <c r="I565" s="564"/>
      <c r="J565" s="16"/>
      <c r="K565" s="127">
        <f t="shared" si="8"/>
        <v>0</v>
      </c>
    </row>
    <row r="566" spans="8:11">
      <c r="H566" s="31"/>
      <c r="I566" s="564"/>
      <c r="J566" s="16"/>
      <c r="K566" s="127">
        <f t="shared" si="8"/>
        <v>0</v>
      </c>
    </row>
    <row r="567" spans="8:11">
      <c r="H567" s="31"/>
      <c r="I567" s="564"/>
      <c r="J567" s="16"/>
      <c r="K567" s="127">
        <f t="shared" si="8"/>
        <v>0</v>
      </c>
    </row>
    <row r="568" spans="8:11">
      <c r="H568" s="16"/>
      <c r="I568" s="564"/>
      <c r="J568" s="16"/>
      <c r="K568" s="127">
        <f t="shared" si="8"/>
        <v>0</v>
      </c>
    </row>
    <row r="569" spans="8:11">
      <c r="H569" s="31"/>
      <c r="I569" s="564"/>
      <c r="J569" s="16"/>
      <c r="K569" s="127">
        <f t="shared" si="8"/>
        <v>0</v>
      </c>
    </row>
    <row r="570" spans="8:11">
      <c r="H570" s="16"/>
      <c r="I570" s="564"/>
      <c r="J570" s="16"/>
      <c r="K570" s="127">
        <f t="shared" si="8"/>
        <v>0</v>
      </c>
    </row>
    <row r="571" spans="8:11">
      <c r="H571" s="31"/>
      <c r="I571" s="564"/>
      <c r="J571" s="16"/>
      <c r="K571" s="127">
        <f t="shared" si="8"/>
        <v>0</v>
      </c>
    </row>
    <row r="572" spans="8:11">
      <c r="H572" s="31"/>
      <c r="I572" s="564"/>
      <c r="J572" s="16"/>
      <c r="K572" s="127">
        <f t="shared" si="8"/>
        <v>0</v>
      </c>
    </row>
    <row r="573" spans="8:11">
      <c r="H573" s="31"/>
      <c r="I573" s="564"/>
      <c r="J573" s="16"/>
      <c r="K573" s="127">
        <f t="shared" si="8"/>
        <v>0</v>
      </c>
    </row>
    <row r="574" spans="8:11">
      <c r="H574" s="31"/>
      <c r="I574" s="564"/>
      <c r="J574" s="16"/>
      <c r="K574" s="127">
        <f t="shared" si="8"/>
        <v>0</v>
      </c>
    </row>
    <row r="575" spans="8:11">
      <c r="H575" s="31"/>
      <c r="I575" s="564"/>
      <c r="J575" s="16"/>
      <c r="K575" s="127">
        <f t="shared" si="8"/>
        <v>0</v>
      </c>
    </row>
    <row r="576" spans="8:11">
      <c r="H576" s="31"/>
      <c r="I576" s="564"/>
      <c r="J576" s="16"/>
      <c r="K576" s="127">
        <f t="shared" si="8"/>
        <v>0</v>
      </c>
    </row>
    <row r="577" spans="8:11">
      <c r="H577" s="31"/>
      <c r="I577" s="564"/>
      <c r="J577" s="16"/>
      <c r="K577" s="127">
        <f t="shared" ref="K577:K581" si="9">IF($L$1&lt;10000,I577*0.45,I577*0.25)</f>
        <v>0</v>
      </c>
    </row>
    <row r="578" spans="8:11">
      <c r="H578" s="31"/>
      <c r="I578" s="564"/>
      <c r="J578" s="16"/>
      <c r="K578" s="127">
        <f t="shared" si="9"/>
        <v>0</v>
      </c>
    </row>
    <row r="579" spans="8:11">
      <c r="H579" s="31"/>
      <c r="I579" s="564"/>
      <c r="J579" s="16"/>
      <c r="K579" s="127">
        <f t="shared" si="9"/>
        <v>0</v>
      </c>
    </row>
    <row r="580" spans="8:11">
      <c r="H580" s="31"/>
      <c r="I580" s="564"/>
      <c r="J580" s="16"/>
      <c r="K580" s="127">
        <f t="shared" si="9"/>
        <v>0</v>
      </c>
    </row>
    <row r="581" spans="8:11">
      <c r="H581" s="31"/>
      <c r="I581" s="564"/>
      <c r="J581" s="16"/>
      <c r="K581" s="127">
        <f t="shared" si="9"/>
        <v>0</v>
      </c>
    </row>
    <row r="582" spans="8:11">
      <c r="H582" s="31"/>
      <c r="I582" s="564"/>
      <c r="J582" s="16"/>
      <c r="K582" s="127">
        <f t="shared" ref="K582:K592" si="10">IF($L$1&lt;10000,I582*0.45,I582*0.25)</f>
        <v>0</v>
      </c>
    </row>
    <row r="583" spans="8:11">
      <c r="H583" s="31"/>
      <c r="I583" s="564"/>
      <c r="J583" s="16"/>
      <c r="K583" s="127">
        <f t="shared" si="10"/>
        <v>0</v>
      </c>
    </row>
    <row r="584" spans="8:11">
      <c r="H584" s="16"/>
      <c r="I584" s="564"/>
      <c r="J584" s="16"/>
      <c r="K584" s="127">
        <f t="shared" si="10"/>
        <v>0</v>
      </c>
    </row>
    <row r="585" spans="8:11">
      <c r="H585" s="31"/>
      <c r="I585" s="564"/>
      <c r="J585" s="16"/>
      <c r="K585" s="127">
        <f t="shared" si="10"/>
        <v>0</v>
      </c>
    </row>
    <row r="586" spans="8:11">
      <c r="H586" s="16"/>
      <c r="I586" s="564"/>
      <c r="J586" s="16"/>
      <c r="K586" s="127">
        <f t="shared" si="10"/>
        <v>0</v>
      </c>
    </row>
    <row r="587" spans="8:11">
      <c r="H587" s="31"/>
      <c r="I587" s="564"/>
      <c r="J587" s="16"/>
      <c r="K587" s="127">
        <f t="shared" si="10"/>
        <v>0</v>
      </c>
    </row>
    <row r="588" spans="8:11">
      <c r="H588" s="31"/>
      <c r="I588" s="564"/>
      <c r="J588" s="16"/>
      <c r="K588" s="127">
        <f t="shared" si="10"/>
        <v>0</v>
      </c>
    </row>
    <row r="589" spans="8:11">
      <c r="H589" s="16"/>
      <c r="I589" s="564"/>
      <c r="J589" s="16"/>
      <c r="K589" s="127">
        <f t="shared" si="10"/>
        <v>0</v>
      </c>
    </row>
    <row r="590" spans="8:11">
      <c r="H590" s="31"/>
      <c r="I590" s="564"/>
      <c r="J590" s="16"/>
      <c r="K590" s="127">
        <f t="shared" si="10"/>
        <v>0</v>
      </c>
    </row>
    <row r="591" spans="8:11">
      <c r="H591" s="31"/>
      <c r="I591" s="564"/>
      <c r="J591" s="16"/>
      <c r="K591" s="127">
        <f t="shared" si="10"/>
        <v>0</v>
      </c>
    </row>
    <row r="592" spans="8:11">
      <c r="H592" s="31"/>
      <c r="I592" s="564"/>
      <c r="J592" s="16"/>
      <c r="K592" s="127">
        <f t="shared" si="10"/>
        <v>0</v>
      </c>
    </row>
    <row r="593" spans="8:11">
      <c r="H593" s="16"/>
      <c r="I593" s="564"/>
      <c r="J593" s="16"/>
      <c r="K593" s="127">
        <f t="shared" si="8"/>
        <v>0</v>
      </c>
    </row>
    <row r="594" spans="8:11">
      <c r="H594" s="16"/>
      <c r="I594" s="564"/>
      <c r="J594" s="16"/>
      <c r="K594" s="127">
        <f t="shared" si="8"/>
        <v>0</v>
      </c>
    </row>
    <row r="595" spans="8:11">
      <c r="H595" s="31"/>
      <c r="I595" s="564"/>
      <c r="J595" s="16"/>
      <c r="K595" s="127">
        <f t="shared" si="8"/>
        <v>0</v>
      </c>
    </row>
    <row r="596" spans="8:11">
      <c r="H596" s="16"/>
      <c r="I596" s="564"/>
      <c r="J596" s="16"/>
      <c r="K596" s="127">
        <f t="shared" ref="K596:K659" si="11">IF($L$1&lt;10000,I596*0.45,I596*0.25)</f>
        <v>0</v>
      </c>
    </row>
    <row r="597" spans="8:11">
      <c r="H597" s="31"/>
      <c r="I597" s="564"/>
      <c r="J597" s="16"/>
      <c r="K597" s="127">
        <f t="shared" si="11"/>
        <v>0</v>
      </c>
    </row>
    <row r="598" spans="8:11">
      <c r="H598" s="31"/>
      <c r="I598" s="564"/>
      <c r="J598" s="16"/>
      <c r="K598" s="127">
        <f t="shared" si="11"/>
        <v>0</v>
      </c>
    </row>
    <row r="599" spans="8:11">
      <c r="H599" s="31"/>
      <c r="I599" s="564"/>
      <c r="J599" s="16"/>
      <c r="K599" s="127">
        <f t="shared" si="11"/>
        <v>0</v>
      </c>
    </row>
    <row r="600" spans="8:11">
      <c r="H600" s="16"/>
      <c r="I600" s="564"/>
      <c r="J600" s="16"/>
      <c r="K600" s="127">
        <f t="shared" si="11"/>
        <v>0</v>
      </c>
    </row>
    <row r="601" spans="8:11">
      <c r="H601" s="31"/>
      <c r="I601" s="564"/>
      <c r="J601" s="16"/>
      <c r="K601" s="127">
        <f t="shared" si="11"/>
        <v>0</v>
      </c>
    </row>
    <row r="602" spans="8:11">
      <c r="H602" s="31"/>
      <c r="I602" s="564"/>
      <c r="J602" s="16"/>
      <c r="K602" s="127">
        <f t="shared" si="11"/>
        <v>0</v>
      </c>
    </row>
    <row r="603" spans="8:11">
      <c r="H603" s="31"/>
      <c r="I603" s="564"/>
      <c r="J603" s="16"/>
      <c r="K603" s="127">
        <f t="shared" si="11"/>
        <v>0</v>
      </c>
    </row>
    <row r="604" spans="8:11">
      <c r="H604" s="31"/>
      <c r="I604" s="564"/>
      <c r="J604" s="16"/>
      <c r="K604" s="127">
        <f t="shared" si="11"/>
        <v>0</v>
      </c>
    </row>
    <row r="605" spans="8:11">
      <c r="H605" s="31"/>
      <c r="I605" s="564"/>
      <c r="J605" s="16"/>
      <c r="K605" s="127">
        <f t="shared" si="11"/>
        <v>0</v>
      </c>
    </row>
    <row r="606" spans="8:11">
      <c r="H606" s="16"/>
      <c r="I606" s="564"/>
      <c r="J606" s="16"/>
      <c r="K606" s="127">
        <f t="shared" si="11"/>
        <v>0</v>
      </c>
    </row>
    <row r="607" spans="8:11">
      <c r="H607" s="31"/>
      <c r="I607" s="564"/>
      <c r="J607" s="16"/>
      <c r="K607" s="127">
        <f t="shared" si="11"/>
        <v>0</v>
      </c>
    </row>
    <row r="608" spans="8:11">
      <c r="H608" s="31"/>
      <c r="I608" s="564"/>
      <c r="J608" s="16"/>
      <c r="K608" s="127">
        <f t="shared" si="11"/>
        <v>0</v>
      </c>
    </row>
    <row r="609" spans="8:11">
      <c r="H609" s="16"/>
      <c r="I609" s="564"/>
      <c r="J609" s="16"/>
      <c r="K609" s="127">
        <f t="shared" si="11"/>
        <v>0</v>
      </c>
    </row>
    <row r="610" spans="8:11">
      <c r="H610" s="31"/>
      <c r="I610" s="564"/>
      <c r="J610" s="16"/>
      <c r="K610" s="127">
        <f t="shared" si="11"/>
        <v>0</v>
      </c>
    </row>
    <row r="611" spans="8:11">
      <c r="H611" s="31"/>
      <c r="I611" s="564"/>
      <c r="J611" s="16"/>
      <c r="K611" s="127">
        <f t="shared" si="11"/>
        <v>0</v>
      </c>
    </row>
    <row r="612" spans="8:11">
      <c r="H612" s="31"/>
      <c r="I612" s="564"/>
      <c r="J612" s="16"/>
      <c r="K612" s="127">
        <f t="shared" si="11"/>
        <v>0</v>
      </c>
    </row>
    <row r="613" spans="8:11">
      <c r="H613" s="16"/>
      <c r="I613" s="564"/>
      <c r="J613" s="16"/>
      <c r="K613" s="127">
        <f t="shared" si="11"/>
        <v>0</v>
      </c>
    </row>
    <row r="614" spans="8:11">
      <c r="H614" s="31"/>
      <c r="I614" s="564"/>
      <c r="J614" s="16"/>
      <c r="K614" s="127">
        <f t="shared" si="11"/>
        <v>0</v>
      </c>
    </row>
    <row r="615" spans="8:11">
      <c r="H615" s="16"/>
      <c r="I615" s="564"/>
      <c r="J615" s="16"/>
      <c r="K615" s="127">
        <f t="shared" si="11"/>
        <v>0</v>
      </c>
    </row>
    <row r="616" spans="8:11">
      <c r="H616" s="31"/>
      <c r="I616" s="564"/>
      <c r="J616" s="16"/>
      <c r="K616" s="127">
        <f t="shared" si="11"/>
        <v>0</v>
      </c>
    </row>
    <row r="617" spans="8:11">
      <c r="H617" s="31"/>
      <c r="I617" s="564"/>
      <c r="J617" s="16"/>
      <c r="K617" s="127">
        <f t="shared" si="11"/>
        <v>0</v>
      </c>
    </row>
    <row r="618" spans="8:11">
      <c r="H618" s="31"/>
      <c r="I618" s="564"/>
      <c r="J618" s="16"/>
      <c r="K618" s="127">
        <f t="shared" si="11"/>
        <v>0</v>
      </c>
    </row>
    <row r="619" spans="8:11">
      <c r="H619" s="31"/>
      <c r="I619" s="564"/>
      <c r="J619" s="16"/>
      <c r="K619" s="127">
        <f t="shared" si="11"/>
        <v>0</v>
      </c>
    </row>
    <row r="620" spans="8:11">
      <c r="H620" s="16"/>
      <c r="I620" s="564"/>
      <c r="J620" s="16"/>
      <c r="K620" s="127">
        <f t="shared" si="11"/>
        <v>0</v>
      </c>
    </row>
    <row r="621" spans="8:11">
      <c r="H621" s="31"/>
      <c r="I621" s="564"/>
      <c r="J621" s="16"/>
      <c r="K621" s="127">
        <f t="shared" si="11"/>
        <v>0</v>
      </c>
    </row>
    <row r="622" spans="8:11">
      <c r="H622" s="16"/>
      <c r="I622" s="564"/>
      <c r="J622" s="16"/>
      <c r="K622" s="127">
        <f t="shared" si="11"/>
        <v>0</v>
      </c>
    </row>
    <row r="623" spans="8:11">
      <c r="H623" s="31"/>
      <c r="I623" s="564"/>
      <c r="J623" s="16"/>
      <c r="K623" s="127">
        <f t="shared" si="11"/>
        <v>0</v>
      </c>
    </row>
    <row r="624" spans="8:11">
      <c r="H624" s="31"/>
      <c r="I624" s="564"/>
      <c r="J624" s="16"/>
      <c r="K624" s="127">
        <f t="shared" si="11"/>
        <v>0</v>
      </c>
    </row>
    <row r="625" spans="8:11">
      <c r="H625" s="16"/>
      <c r="I625" s="564"/>
      <c r="J625" s="16"/>
      <c r="K625" s="127">
        <f t="shared" si="11"/>
        <v>0</v>
      </c>
    </row>
    <row r="626" spans="8:11">
      <c r="H626" s="31"/>
      <c r="I626" s="564"/>
      <c r="J626" s="16"/>
      <c r="K626" s="127">
        <f t="shared" si="11"/>
        <v>0</v>
      </c>
    </row>
    <row r="627" spans="8:11">
      <c r="H627" s="16"/>
      <c r="I627" s="564"/>
      <c r="J627" s="16"/>
      <c r="K627" s="127">
        <f t="shared" si="11"/>
        <v>0</v>
      </c>
    </row>
    <row r="628" spans="8:11">
      <c r="H628" s="31"/>
      <c r="I628" s="564"/>
      <c r="J628" s="16"/>
      <c r="K628" s="127">
        <f t="shared" si="11"/>
        <v>0</v>
      </c>
    </row>
    <row r="629" spans="8:11">
      <c r="H629" s="31"/>
      <c r="I629" s="564"/>
      <c r="J629" s="16"/>
      <c r="K629" s="127">
        <f t="shared" si="11"/>
        <v>0</v>
      </c>
    </row>
    <row r="630" spans="8:11">
      <c r="H630" s="31"/>
      <c r="I630" s="564"/>
      <c r="J630" s="16"/>
      <c r="K630" s="127">
        <f t="shared" si="11"/>
        <v>0</v>
      </c>
    </row>
    <row r="631" spans="8:11">
      <c r="H631" s="16"/>
      <c r="I631" s="564"/>
      <c r="J631" s="16"/>
      <c r="K631" s="127">
        <f t="shared" si="11"/>
        <v>0</v>
      </c>
    </row>
    <row r="632" spans="8:11">
      <c r="H632" s="31"/>
      <c r="I632" s="564"/>
      <c r="J632" s="16"/>
      <c r="K632" s="127">
        <f t="shared" si="11"/>
        <v>0</v>
      </c>
    </row>
    <row r="633" spans="8:11">
      <c r="H633" s="31"/>
      <c r="I633" s="564"/>
      <c r="J633" s="16"/>
      <c r="K633" s="127">
        <f t="shared" si="11"/>
        <v>0</v>
      </c>
    </row>
    <row r="634" spans="8:11">
      <c r="H634" s="16"/>
      <c r="I634" s="564"/>
      <c r="J634" s="16"/>
      <c r="K634" s="127">
        <f t="shared" si="11"/>
        <v>0</v>
      </c>
    </row>
    <row r="635" spans="8:11">
      <c r="H635" s="31"/>
      <c r="I635" s="564"/>
      <c r="J635" s="16"/>
      <c r="K635" s="127">
        <f t="shared" si="11"/>
        <v>0</v>
      </c>
    </row>
    <row r="636" spans="8:11">
      <c r="H636" s="16"/>
      <c r="I636" s="564"/>
      <c r="J636" s="16"/>
      <c r="K636" s="127">
        <f t="shared" si="11"/>
        <v>0</v>
      </c>
    </row>
    <row r="637" spans="8:11">
      <c r="H637" s="16"/>
      <c r="I637" s="564"/>
      <c r="J637" s="16"/>
      <c r="K637" s="127">
        <f t="shared" si="11"/>
        <v>0</v>
      </c>
    </row>
    <row r="638" spans="8:11">
      <c r="H638" s="16"/>
      <c r="I638" s="564"/>
      <c r="J638" s="16"/>
      <c r="K638" s="127">
        <f t="shared" si="11"/>
        <v>0</v>
      </c>
    </row>
    <row r="639" spans="8:11">
      <c r="H639" s="16"/>
      <c r="I639" s="564"/>
      <c r="J639" s="16"/>
      <c r="K639" s="127">
        <f t="shared" si="11"/>
        <v>0</v>
      </c>
    </row>
    <row r="640" spans="8:11">
      <c r="H640" s="16"/>
      <c r="I640" s="564"/>
      <c r="J640" s="16"/>
      <c r="K640" s="127">
        <f t="shared" si="11"/>
        <v>0</v>
      </c>
    </row>
    <row r="641" spans="8:11">
      <c r="H641" s="16"/>
      <c r="I641" s="564"/>
      <c r="J641" s="16"/>
      <c r="K641" s="127">
        <f t="shared" si="11"/>
        <v>0</v>
      </c>
    </row>
    <row r="642" spans="8:11">
      <c r="H642" s="16"/>
      <c r="I642" s="564"/>
      <c r="J642" s="16"/>
      <c r="K642" s="127">
        <f t="shared" si="11"/>
        <v>0</v>
      </c>
    </row>
    <row r="643" spans="8:11">
      <c r="H643" s="16"/>
      <c r="I643" s="564"/>
      <c r="J643" s="16"/>
      <c r="K643" s="127">
        <f t="shared" si="11"/>
        <v>0</v>
      </c>
    </row>
    <row r="644" spans="8:11">
      <c r="H644" s="16"/>
      <c r="I644" s="564"/>
      <c r="J644" s="16"/>
      <c r="K644" s="127">
        <f t="shared" si="11"/>
        <v>0</v>
      </c>
    </row>
    <row r="645" spans="8:11">
      <c r="H645" s="16"/>
      <c r="I645" s="564"/>
      <c r="J645" s="16"/>
      <c r="K645" s="127">
        <f t="shared" si="11"/>
        <v>0</v>
      </c>
    </row>
    <row r="646" spans="8:11">
      <c r="H646" s="16"/>
      <c r="I646" s="564"/>
      <c r="J646" s="16"/>
      <c r="K646" s="127">
        <f t="shared" si="11"/>
        <v>0</v>
      </c>
    </row>
    <row r="647" spans="8:11">
      <c r="H647" s="16"/>
      <c r="I647" s="564"/>
      <c r="J647" s="16"/>
      <c r="K647" s="127">
        <f t="shared" si="11"/>
        <v>0</v>
      </c>
    </row>
    <row r="648" spans="8:11">
      <c r="H648" s="16"/>
      <c r="I648" s="564"/>
      <c r="J648" s="16"/>
      <c r="K648" s="127">
        <f t="shared" si="11"/>
        <v>0</v>
      </c>
    </row>
    <row r="649" spans="8:11">
      <c r="H649" s="16"/>
      <c r="I649" s="564"/>
      <c r="J649" s="16"/>
      <c r="K649" s="127">
        <f t="shared" si="11"/>
        <v>0</v>
      </c>
    </row>
    <row r="650" spans="8:11">
      <c r="H650" s="16"/>
      <c r="I650" s="564"/>
      <c r="J650" s="16"/>
      <c r="K650" s="127">
        <f t="shared" si="11"/>
        <v>0</v>
      </c>
    </row>
    <row r="651" spans="8:11">
      <c r="H651" s="16"/>
      <c r="I651" s="564"/>
      <c r="J651" s="16"/>
      <c r="K651" s="127">
        <f t="shared" si="11"/>
        <v>0</v>
      </c>
    </row>
    <row r="652" spans="8:11">
      <c r="H652" s="16"/>
      <c r="I652" s="564"/>
      <c r="J652" s="16"/>
      <c r="K652" s="127">
        <f t="shared" si="11"/>
        <v>0</v>
      </c>
    </row>
    <row r="653" spans="8:11">
      <c r="H653" s="16"/>
      <c r="I653" s="564"/>
      <c r="J653" s="16"/>
      <c r="K653" s="127">
        <f t="shared" si="11"/>
        <v>0</v>
      </c>
    </row>
    <row r="654" spans="8:11">
      <c r="H654" s="16"/>
      <c r="I654" s="564"/>
      <c r="J654" s="16"/>
      <c r="K654" s="127">
        <f t="shared" si="11"/>
        <v>0</v>
      </c>
    </row>
    <row r="655" spans="8:11">
      <c r="H655" s="16"/>
      <c r="I655" s="564"/>
      <c r="J655" s="16"/>
      <c r="K655" s="127">
        <f t="shared" si="11"/>
        <v>0</v>
      </c>
    </row>
    <row r="656" spans="8:11">
      <c r="H656" s="16"/>
      <c r="I656" s="564"/>
      <c r="J656" s="16"/>
      <c r="K656" s="127">
        <f t="shared" si="11"/>
        <v>0</v>
      </c>
    </row>
    <row r="657" spans="8:11">
      <c r="H657" s="16"/>
      <c r="I657" s="564"/>
      <c r="J657" s="16"/>
      <c r="K657" s="127">
        <f t="shared" si="11"/>
        <v>0</v>
      </c>
    </row>
    <row r="658" spans="8:11">
      <c r="H658" s="16"/>
      <c r="I658" s="564"/>
      <c r="J658" s="16"/>
      <c r="K658" s="127">
        <f t="shared" si="11"/>
        <v>0</v>
      </c>
    </row>
    <row r="659" spans="8:11">
      <c r="H659" s="16"/>
      <c r="I659" s="564"/>
      <c r="J659" s="16"/>
      <c r="K659" s="127">
        <f t="shared" si="11"/>
        <v>0</v>
      </c>
    </row>
    <row r="660" spans="8:11">
      <c r="H660" s="16"/>
      <c r="I660" s="564"/>
      <c r="J660" s="16"/>
      <c r="K660" s="127">
        <f t="shared" ref="K660:K682" si="12">IF($L$1&lt;10000,I660*0.45,I660*0.25)</f>
        <v>0</v>
      </c>
    </row>
    <row r="661" spans="8:11">
      <c r="H661" s="16"/>
      <c r="I661" s="564"/>
      <c r="J661" s="16"/>
      <c r="K661" s="127">
        <f t="shared" si="12"/>
        <v>0</v>
      </c>
    </row>
    <row r="662" spans="8:11">
      <c r="H662" s="16"/>
      <c r="I662" s="564"/>
      <c r="J662" s="16"/>
      <c r="K662" s="127">
        <f t="shared" si="12"/>
        <v>0</v>
      </c>
    </row>
    <row r="663" spans="8:11">
      <c r="H663" s="16"/>
      <c r="I663" s="564"/>
      <c r="J663" s="16"/>
      <c r="K663" s="127">
        <f t="shared" si="12"/>
        <v>0</v>
      </c>
    </row>
    <row r="664" spans="8:11">
      <c r="H664" s="16"/>
      <c r="I664" s="564"/>
      <c r="J664" s="16"/>
      <c r="K664" s="127">
        <f t="shared" si="12"/>
        <v>0</v>
      </c>
    </row>
    <row r="665" spans="8:11">
      <c r="H665" s="16"/>
      <c r="I665" s="564"/>
      <c r="J665" s="16"/>
      <c r="K665" s="127">
        <f t="shared" si="12"/>
        <v>0</v>
      </c>
    </row>
    <row r="666" spans="8:11">
      <c r="H666" s="16"/>
      <c r="I666" s="564"/>
      <c r="J666" s="16"/>
      <c r="K666" s="127">
        <f t="shared" si="12"/>
        <v>0</v>
      </c>
    </row>
    <row r="667" spans="8:11">
      <c r="H667" s="16"/>
      <c r="I667" s="564"/>
      <c r="J667" s="16"/>
      <c r="K667" s="127">
        <f t="shared" si="12"/>
        <v>0</v>
      </c>
    </row>
    <row r="668" spans="8:11">
      <c r="H668" s="16"/>
      <c r="I668" s="564"/>
      <c r="J668" s="16"/>
      <c r="K668" s="127">
        <f t="shared" si="12"/>
        <v>0</v>
      </c>
    </row>
    <row r="669" spans="8:11">
      <c r="H669" s="16"/>
      <c r="I669" s="564"/>
      <c r="J669" s="16"/>
      <c r="K669" s="127">
        <f t="shared" si="12"/>
        <v>0</v>
      </c>
    </row>
    <row r="670" spans="8:11">
      <c r="H670" s="16"/>
      <c r="I670" s="564"/>
      <c r="J670" s="16"/>
      <c r="K670" s="127">
        <f t="shared" si="12"/>
        <v>0</v>
      </c>
    </row>
    <row r="671" spans="8:11">
      <c r="H671" s="16"/>
      <c r="I671" s="564"/>
      <c r="J671" s="16"/>
      <c r="K671" s="127">
        <f t="shared" si="12"/>
        <v>0</v>
      </c>
    </row>
    <row r="672" spans="8:11">
      <c r="H672" s="16"/>
      <c r="I672" s="564"/>
      <c r="J672" s="16"/>
      <c r="K672" s="127">
        <f t="shared" si="12"/>
        <v>0</v>
      </c>
    </row>
    <row r="673" spans="8:11">
      <c r="H673" s="16"/>
      <c r="I673" s="564"/>
      <c r="J673" s="16"/>
      <c r="K673" s="127">
        <f t="shared" si="12"/>
        <v>0</v>
      </c>
    </row>
    <row r="674" spans="8:11">
      <c r="H674" s="16"/>
      <c r="I674" s="564"/>
      <c r="J674" s="16"/>
      <c r="K674" s="127">
        <f t="shared" si="12"/>
        <v>0</v>
      </c>
    </row>
    <row r="675" spans="8:11">
      <c r="H675" s="16"/>
      <c r="I675" s="564"/>
      <c r="J675" s="16"/>
      <c r="K675" s="127">
        <f t="shared" si="12"/>
        <v>0</v>
      </c>
    </row>
    <row r="676" spans="8:11">
      <c r="H676" s="16"/>
      <c r="I676" s="564"/>
      <c r="J676" s="16"/>
      <c r="K676" s="127">
        <f t="shared" si="12"/>
        <v>0</v>
      </c>
    </row>
    <row r="677" spans="8:11">
      <c r="H677" s="16"/>
      <c r="I677" s="564"/>
      <c r="J677" s="16"/>
      <c r="K677" s="127">
        <f t="shared" si="12"/>
        <v>0</v>
      </c>
    </row>
    <row r="678" spans="8:11">
      <c r="H678" s="16"/>
      <c r="I678" s="564"/>
      <c r="J678" s="16"/>
      <c r="K678" s="127">
        <f t="shared" si="12"/>
        <v>0</v>
      </c>
    </row>
    <row r="679" spans="8:11">
      <c r="H679" s="16"/>
      <c r="I679" s="564"/>
      <c r="J679" s="16"/>
      <c r="K679" s="127">
        <f t="shared" si="12"/>
        <v>0</v>
      </c>
    </row>
    <row r="680" spans="8:11">
      <c r="H680" s="16"/>
      <c r="I680" s="564"/>
      <c r="J680" s="16"/>
      <c r="K680" s="127">
        <f t="shared" si="12"/>
        <v>0</v>
      </c>
    </row>
    <row r="681" spans="8:11">
      <c r="H681" s="16"/>
      <c r="I681" s="564"/>
      <c r="J681" s="16"/>
      <c r="K681" s="127">
        <f t="shared" si="12"/>
        <v>0</v>
      </c>
    </row>
    <row r="682" spans="8:11">
      <c r="H682" s="16"/>
      <c r="I682" s="564"/>
      <c r="J682" s="16"/>
      <c r="K682" s="127">
        <f t="shared" si="12"/>
        <v>0</v>
      </c>
    </row>
  </sheetData>
  <pageMargins left="0.7" right="0.7" top="0.75" bottom="0.75" header="0.3" footer="0.3"/>
  <pageSetup paperSize="9" orientation="portrait"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8A07A9F5-6293-49D8-8D2B-C69B2FA1B653}">
          <x14:formula1>
            <xm:f>Main!$A$35:$A$60</xm:f>
          </x14:formula1>
          <xm:sqref>E216:E224 E353:E515 E264:E345 E2:E208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J1002"/>
  <sheetViews>
    <sheetView workbookViewId="0">
      <selection activeCell="D12" sqref="D12"/>
    </sheetView>
  </sheetViews>
  <sheetFormatPr defaultColWidth="12.6640625" defaultRowHeight="14.95" customHeight="1"/>
  <cols>
    <col min="1" max="1" width="22.21875" bestFit="1" customWidth="1"/>
    <col min="2" max="2" width="44.44140625" customWidth="1"/>
    <col min="3" max="3" width="29.21875" bestFit="1" customWidth="1"/>
    <col min="4" max="4" width="24.88671875" customWidth="1"/>
    <col min="5" max="5" width="30" bestFit="1" customWidth="1"/>
    <col min="6" max="6" width="11.88671875" bestFit="1" customWidth="1"/>
    <col min="7" max="8" width="6.33203125" bestFit="1" customWidth="1"/>
  </cols>
  <sheetData>
    <row r="1" spans="1:8" ht="28.2" customHeight="1">
      <c r="A1" s="724" t="s">
        <v>91</v>
      </c>
      <c r="B1" s="724"/>
      <c r="C1" s="724"/>
      <c r="D1" s="724"/>
      <c r="E1" s="724"/>
      <c r="F1" s="724"/>
      <c r="G1" s="724"/>
      <c r="H1" s="724"/>
    </row>
    <row r="2" spans="1:8" ht="16.3">
      <c r="A2" s="256"/>
      <c r="B2" s="257" t="s">
        <v>51</v>
      </c>
      <c r="C2" s="257" t="s">
        <v>17</v>
      </c>
      <c r="D2" s="257" t="s">
        <v>52</v>
      </c>
      <c r="E2" s="257" t="s">
        <v>53</v>
      </c>
      <c r="F2" s="256"/>
      <c r="G2" s="256"/>
      <c r="H2" s="256"/>
    </row>
    <row r="3" spans="1:8" ht="16.3">
      <c r="A3" s="256"/>
      <c r="B3" s="257">
        <v>1</v>
      </c>
      <c r="C3" s="257">
        <v>10</v>
      </c>
      <c r="D3" s="258">
        <v>0.08</v>
      </c>
      <c r="E3" s="258">
        <v>0.02</v>
      </c>
      <c r="F3" s="256"/>
      <c r="G3" s="256"/>
      <c r="H3" s="256"/>
    </row>
    <row r="4" spans="1:8" ht="16.3">
      <c r="A4" s="256"/>
      <c r="B4" s="257">
        <v>2</v>
      </c>
      <c r="C4" s="257">
        <v>15</v>
      </c>
      <c r="D4" s="258">
        <v>0.12</v>
      </c>
      <c r="E4" s="258">
        <v>0.04</v>
      </c>
      <c r="F4" s="256"/>
      <c r="G4" s="256"/>
      <c r="H4" s="256"/>
    </row>
    <row r="5" spans="1:8" ht="16.3">
      <c r="A5" s="256"/>
      <c r="B5" s="257">
        <v>3</v>
      </c>
      <c r="C5" s="257">
        <v>20</v>
      </c>
      <c r="D5" s="258">
        <v>0.17</v>
      </c>
      <c r="E5" s="258">
        <v>0.05</v>
      </c>
      <c r="F5" s="256"/>
      <c r="G5" s="256"/>
      <c r="H5" s="256"/>
    </row>
    <row r="6" spans="1:8" ht="16.3">
      <c r="A6" s="256"/>
      <c r="B6" s="257">
        <v>4</v>
      </c>
      <c r="C6" s="257">
        <v>25</v>
      </c>
      <c r="D6" s="258">
        <v>0.21</v>
      </c>
      <c r="E6" s="258">
        <v>0.06</v>
      </c>
      <c r="F6" s="256"/>
      <c r="G6" s="256"/>
      <c r="H6" s="256"/>
    </row>
    <row r="7" spans="1:8" ht="16.3">
      <c r="A7" s="256"/>
      <c r="B7" s="257">
        <v>5</v>
      </c>
      <c r="C7" s="257">
        <v>30</v>
      </c>
      <c r="D7" s="258">
        <v>0.25</v>
      </c>
      <c r="E7" s="258">
        <v>7.0000000000000007E-2</v>
      </c>
      <c r="F7" s="256"/>
      <c r="G7" s="256"/>
      <c r="H7" s="256"/>
    </row>
    <row r="8" spans="1:8" ht="16.3">
      <c r="A8" s="256"/>
      <c r="B8" s="257">
        <v>6</v>
      </c>
      <c r="C8" s="257">
        <v>35</v>
      </c>
      <c r="D8" s="258">
        <v>0.28999999999999998</v>
      </c>
      <c r="E8" s="258">
        <v>0.09</v>
      </c>
      <c r="F8" s="256"/>
      <c r="G8" s="256"/>
      <c r="H8" s="256"/>
    </row>
    <row r="9" spans="1:8" ht="16.3">
      <c r="A9" s="256"/>
      <c r="B9" s="257">
        <v>7</v>
      </c>
      <c r="C9" s="257">
        <v>40</v>
      </c>
      <c r="D9" s="258">
        <v>0.33</v>
      </c>
      <c r="E9" s="258">
        <v>0.1</v>
      </c>
      <c r="F9" s="256"/>
      <c r="G9" s="256"/>
      <c r="H9" s="256"/>
    </row>
    <row r="11" spans="1:8" ht="32.450000000000003" customHeight="1" thickBot="1">
      <c r="A11" s="725"/>
      <c r="B11" s="725"/>
      <c r="C11" s="725"/>
      <c r="D11" s="725"/>
      <c r="E11" s="725"/>
      <c r="F11" s="725"/>
      <c r="G11" s="725"/>
      <c r="H11" s="725"/>
    </row>
    <row r="12" spans="1:8" thickBot="1">
      <c r="A12" s="23"/>
      <c r="B12" s="22"/>
      <c r="C12" s="22"/>
      <c r="D12" s="24"/>
      <c r="E12" s="24"/>
    </row>
    <row r="13" spans="1:8" ht="14.95" customHeight="1" thickBot="1">
      <c r="A13" s="17"/>
      <c r="B13" s="18"/>
      <c r="C13" s="19"/>
      <c r="D13" s="25"/>
      <c r="E13" s="25"/>
    </row>
    <row r="14" spans="1:8" ht="14.95" customHeight="1" thickBot="1">
      <c r="A14" s="17"/>
      <c r="B14" s="18"/>
      <c r="C14" s="18"/>
      <c r="D14" s="26"/>
      <c r="E14" s="28"/>
    </row>
    <row r="15" spans="1:8" ht="14.95" customHeight="1" thickBot="1">
      <c r="A15" s="17"/>
      <c r="B15" s="18"/>
      <c r="C15" s="18"/>
      <c r="D15" s="26"/>
      <c r="E15" s="28"/>
    </row>
    <row r="16" spans="1:8" ht="14.95" customHeight="1" thickBot="1">
      <c r="A16" s="17"/>
      <c r="B16" s="18"/>
      <c r="C16" s="18"/>
      <c r="D16" s="26"/>
      <c r="E16" s="28"/>
    </row>
    <row r="17" spans="1:8" ht="14.95" customHeight="1" thickBot="1">
      <c r="A17" s="17"/>
      <c r="B17" s="20"/>
      <c r="C17" s="18"/>
      <c r="D17" s="27"/>
      <c r="E17" s="28"/>
    </row>
    <row r="18" spans="1:8" ht="14.95" customHeight="1" thickBot="1">
      <c r="A18" s="17"/>
      <c r="B18" s="20"/>
      <c r="C18" s="20"/>
      <c r="D18" s="27"/>
      <c r="E18" s="29"/>
    </row>
    <row r="19" spans="1:8" ht="14.95" customHeight="1" thickBot="1"/>
    <row r="20" spans="1:8" s="235" customFormat="1" ht="29.25" customHeight="1">
      <c r="A20" s="721"/>
      <c r="B20" s="722"/>
      <c r="C20" s="722"/>
      <c r="D20" s="722"/>
      <c r="E20" s="722"/>
      <c r="F20" s="722"/>
      <c r="G20" s="722"/>
      <c r="H20" s="723"/>
    </row>
    <row r="21" spans="1:8" s="244" customFormat="1" ht="21.1">
      <c r="A21" s="245"/>
      <c r="B21" s="246"/>
      <c r="C21" s="246"/>
      <c r="D21" s="246"/>
      <c r="E21" s="246"/>
      <c r="F21" s="246"/>
      <c r="G21" s="246"/>
      <c r="H21" s="247"/>
    </row>
    <row r="22" spans="1:8" s="43" customFormat="1" ht="15.8" customHeight="1">
      <c r="A22" s="248"/>
      <c r="B22" s="249"/>
      <c r="C22" s="250"/>
      <c r="D22" s="225"/>
      <c r="E22" s="225"/>
      <c r="F22" s="225"/>
      <c r="G22" s="225"/>
      <c r="H22" s="236"/>
    </row>
    <row r="23" spans="1:8" ht="15.8" customHeight="1">
      <c r="A23" s="248"/>
      <c r="B23" s="225"/>
      <c r="C23" s="250"/>
      <c r="D23" s="225"/>
      <c r="E23" s="225"/>
      <c r="F23" s="225"/>
      <c r="G23" s="225"/>
      <c r="H23" s="236"/>
    </row>
    <row r="24" spans="1:8" ht="15.8" customHeight="1">
      <c r="A24" s="248"/>
      <c r="B24" s="249"/>
      <c r="C24" s="251"/>
      <c r="D24" s="225"/>
      <c r="E24" s="225"/>
      <c r="F24" s="225"/>
      <c r="G24" s="225"/>
      <c r="H24" s="236"/>
    </row>
    <row r="25" spans="1:8" ht="15.8" customHeight="1">
      <c r="A25" s="248"/>
      <c r="B25" s="225"/>
      <c r="C25" s="250"/>
      <c r="D25" s="225"/>
      <c r="E25" s="225"/>
      <c r="F25" s="225"/>
      <c r="G25" s="225"/>
      <c r="H25" s="236"/>
    </row>
    <row r="26" spans="1:8" ht="15.8" customHeight="1">
      <c r="A26" s="248"/>
      <c r="B26" s="249"/>
      <c r="C26" s="251"/>
      <c r="D26" s="225"/>
      <c r="E26" s="225"/>
      <c r="F26" s="225"/>
      <c r="G26" s="225"/>
      <c r="H26" s="236"/>
    </row>
    <row r="27" spans="1:8" ht="15.8" customHeight="1">
      <c r="A27" s="248"/>
      <c r="B27" s="225"/>
      <c r="C27" s="250"/>
      <c r="D27" s="225"/>
      <c r="E27" s="225"/>
      <c r="F27" s="225"/>
      <c r="G27" s="225"/>
      <c r="H27" s="236"/>
    </row>
    <row r="28" spans="1:8" ht="14.3">
      <c r="A28" s="248"/>
      <c r="B28" s="249"/>
      <c r="C28" s="250"/>
      <c r="D28" s="225"/>
      <c r="E28" s="225"/>
      <c r="F28" s="225"/>
      <c r="G28" s="225"/>
      <c r="H28" s="236"/>
    </row>
    <row r="29" spans="1:8" ht="15.8" customHeight="1" thickBot="1">
      <c r="A29" s="252"/>
      <c r="B29" s="253"/>
      <c r="C29" s="254"/>
      <c r="D29" s="253"/>
      <c r="E29" s="253"/>
      <c r="F29" s="253"/>
      <c r="G29" s="253"/>
      <c r="H29" s="255"/>
    </row>
    <row r="30" spans="1:8" ht="15.8" customHeight="1">
      <c r="A30" s="362"/>
      <c r="B30" s="550"/>
      <c r="C30" s="362"/>
      <c r="D30" s="362"/>
      <c r="E30" s="362"/>
      <c r="F30" s="362"/>
      <c r="G30" s="362"/>
      <c r="H30" s="362"/>
    </row>
    <row r="31" spans="1:8" ht="15.8" customHeight="1">
      <c r="A31" s="362"/>
      <c r="B31" s="550"/>
      <c r="C31" s="563"/>
    </row>
    <row r="32" spans="1:8" ht="15.8" customHeight="1">
      <c r="B32" s="550"/>
      <c r="C32" s="298"/>
    </row>
    <row r="33" spans="1:10" ht="15.8" customHeight="1">
      <c r="C33" s="553"/>
    </row>
    <row r="34" spans="1:10" ht="15.8" customHeight="1"/>
    <row r="35" spans="1:10" ht="15.8" customHeight="1">
      <c r="A35" s="291"/>
      <c r="B35" s="291"/>
      <c r="C35" s="292"/>
      <c r="D35" s="291"/>
      <c r="E35" s="286"/>
      <c r="F35" s="59"/>
      <c r="G35" s="59"/>
      <c r="H35" s="59"/>
      <c r="I35" s="59"/>
    </row>
    <row r="36" spans="1:10" ht="15.8" customHeight="1">
      <c r="A36" s="291"/>
      <c r="B36" s="291"/>
      <c r="C36" s="292"/>
      <c r="D36" s="291"/>
      <c r="E36" s="286"/>
      <c r="F36" s="531"/>
      <c r="G36" s="59"/>
      <c r="H36" s="59"/>
      <c r="I36" s="59"/>
    </row>
    <row r="37" spans="1:10" ht="15.8" customHeight="1">
      <c r="A37" s="291"/>
      <c r="B37" s="291"/>
      <c r="C37" s="292"/>
      <c r="D37" s="291"/>
      <c r="E37" s="171"/>
      <c r="F37" s="529"/>
    </row>
    <row r="38" spans="1:10" ht="15.8" customHeight="1">
      <c r="A38" s="291"/>
      <c r="B38" s="291"/>
      <c r="C38" s="292"/>
      <c r="D38" s="291"/>
      <c r="E38" s="286"/>
      <c r="F38" s="59"/>
      <c r="G38" s="59"/>
      <c r="H38" s="59"/>
      <c r="I38" s="59"/>
      <c r="J38" s="59"/>
    </row>
    <row r="39" spans="1:10" ht="15.8" customHeight="1">
      <c r="A39" s="291"/>
      <c r="B39" s="291"/>
      <c r="C39" s="292"/>
      <c r="E39" s="286"/>
      <c r="F39" s="59"/>
      <c r="G39" s="59"/>
      <c r="H39" s="59"/>
      <c r="I39" s="59"/>
      <c r="J39" s="59"/>
    </row>
    <row r="40" spans="1:10" ht="15.8" customHeight="1">
      <c r="E40" s="286"/>
      <c r="F40" s="530"/>
      <c r="G40" s="59"/>
      <c r="I40" s="59"/>
      <c r="J40" s="59"/>
    </row>
    <row r="41" spans="1:10" ht="15.8" customHeight="1">
      <c r="E41" s="286"/>
      <c r="F41" s="59"/>
      <c r="G41" s="59"/>
      <c r="H41" s="59"/>
      <c r="I41" s="59"/>
    </row>
    <row r="42" spans="1:10" ht="15.8" customHeight="1">
      <c r="A42" s="291"/>
      <c r="B42" s="291"/>
      <c r="E42" s="171"/>
    </row>
    <row r="43" spans="1:10" ht="15.8" customHeight="1">
      <c r="E43" s="286"/>
      <c r="F43" s="59"/>
      <c r="G43" s="59"/>
      <c r="H43" s="59"/>
      <c r="I43" s="59"/>
    </row>
    <row r="44" spans="1:10" ht="15.8" customHeight="1">
      <c r="C44" s="550"/>
      <c r="E44" s="286"/>
      <c r="F44" s="59"/>
      <c r="G44" s="59"/>
      <c r="H44" s="59"/>
      <c r="I44" s="59"/>
      <c r="J44" s="59"/>
    </row>
    <row r="45" spans="1:10" ht="15.8" customHeight="1">
      <c r="E45" s="286"/>
      <c r="F45" s="530"/>
      <c r="G45" s="59"/>
      <c r="H45" s="59"/>
      <c r="I45" s="59"/>
      <c r="J45" s="59"/>
    </row>
    <row r="46" spans="1:10" ht="15.8" customHeight="1">
      <c r="E46" s="286"/>
      <c r="F46" s="59"/>
      <c r="G46" s="59"/>
      <c r="H46" s="59"/>
      <c r="I46" s="59"/>
      <c r="J46" s="59"/>
    </row>
    <row r="47" spans="1:10" ht="15.8" customHeight="1"/>
    <row r="48" spans="1:10" ht="15.8" customHeight="1"/>
    <row r="49" ht="15.8" customHeight="1"/>
    <row r="50" ht="15.8" customHeight="1"/>
    <row r="51" ht="15.8" customHeight="1"/>
    <row r="52" ht="15.8" customHeight="1"/>
    <row r="53" ht="15.8" customHeight="1"/>
    <row r="54" ht="15.8" customHeight="1"/>
    <row r="55" ht="15.8" customHeight="1"/>
    <row r="56" ht="15.8" customHeight="1"/>
    <row r="57" ht="15.8" customHeight="1"/>
    <row r="58" ht="15.8" customHeight="1"/>
    <row r="59" ht="15.8" customHeight="1"/>
    <row r="60" ht="15.8" customHeight="1"/>
    <row r="61" ht="15.8" customHeight="1"/>
    <row r="62" ht="15.8" customHeight="1"/>
    <row r="63" ht="15.8" customHeight="1"/>
    <row r="64" ht="15.8" customHeight="1"/>
    <row r="65" ht="15.8" customHeight="1"/>
    <row r="66" ht="15.8" customHeight="1"/>
    <row r="67" ht="15.8" customHeight="1"/>
    <row r="68" ht="15.8" customHeight="1"/>
    <row r="69" ht="15.8" customHeight="1"/>
    <row r="70" ht="15.8" customHeight="1"/>
    <row r="71" ht="15.8" customHeight="1"/>
    <row r="72" ht="15.8" customHeight="1"/>
    <row r="73" ht="15.8" customHeight="1"/>
    <row r="74" ht="15.8" customHeight="1"/>
    <row r="75" ht="15.8" customHeight="1"/>
    <row r="76" ht="15.8" customHeight="1"/>
    <row r="77" ht="15.8" customHeight="1"/>
    <row r="78" ht="15.8" customHeight="1"/>
    <row r="79" ht="15.8" customHeight="1"/>
    <row r="80" ht="15.8" customHeight="1"/>
    <row r="81" ht="15.8" customHeight="1"/>
    <row r="82" ht="15.8" customHeight="1"/>
    <row r="83" ht="15.8" customHeight="1"/>
    <row r="84" ht="15.8" customHeight="1"/>
    <row r="85" ht="15.8" customHeight="1"/>
    <row r="86" ht="15.8" customHeight="1"/>
    <row r="87" ht="15.8" customHeight="1"/>
    <row r="88" ht="15.8" customHeight="1"/>
    <row r="89" ht="15.8" customHeight="1"/>
    <row r="90" ht="15.8" customHeight="1"/>
    <row r="91" ht="15.8" customHeight="1"/>
    <row r="92" ht="15.8" customHeight="1"/>
    <row r="93" ht="15.8" customHeight="1"/>
    <row r="94" ht="15.8" customHeight="1"/>
    <row r="95" ht="15.8" customHeight="1"/>
    <row r="96" ht="15.8" customHeight="1"/>
    <row r="97" ht="15.8" customHeight="1"/>
    <row r="98" ht="15.8" customHeight="1"/>
    <row r="99" ht="15.8" customHeight="1"/>
    <row r="100" ht="15.8" customHeight="1"/>
    <row r="101" ht="15.8" customHeight="1"/>
    <row r="102" ht="15.8" customHeight="1"/>
    <row r="103" ht="15.8" customHeight="1"/>
    <row r="104" ht="15.8" customHeight="1"/>
    <row r="105" ht="15.8" customHeight="1"/>
    <row r="106" ht="15.8" customHeight="1"/>
    <row r="107" ht="15.8" customHeight="1"/>
    <row r="108" ht="15.8" customHeight="1"/>
    <row r="109" ht="15.8" customHeight="1"/>
    <row r="110" ht="15.8" customHeight="1"/>
    <row r="111" ht="15.8" customHeight="1"/>
    <row r="112" ht="15.8" customHeight="1"/>
    <row r="113" ht="15.8" customHeight="1"/>
    <row r="114" ht="15.8" customHeight="1"/>
    <row r="115" ht="15.8" customHeight="1"/>
    <row r="116" ht="15.8" customHeight="1"/>
    <row r="117" ht="15.8" customHeight="1"/>
    <row r="118" ht="15.8" customHeight="1"/>
    <row r="119" ht="15.8" customHeight="1"/>
    <row r="120" ht="15.8" customHeight="1"/>
    <row r="121" ht="15.8" customHeight="1"/>
    <row r="122" ht="15.8" customHeight="1"/>
    <row r="123" ht="15.8" customHeight="1"/>
    <row r="124" ht="15.8" customHeight="1"/>
    <row r="125" ht="15.8" customHeight="1"/>
    <row r="126" ht="15.8" customHeight="1"/>
    <row r="127" ht="15.8" customHeight="1"/>
    <row r="128" ht="15.8" customHeight="1"/>
    <row r="129" ht="15.8" customHeight="1"/>
    <row r="130" ht="15.8" customHeight="1"/>
    <row r="131" ht="15.8" customHeight="1"/>
    <row r="132" ht="15.8" customHeight="1"/>
    <row r="133" ht="15.8" customHeight="1"/>
    <row r="134" ht="15.8" customHeight="1"/>
    <row r="135" ht="15.8" customHeight="1"/>
    <row r="136" ht="15.8" customHeight="1"/>
    <row r="137" ht="15.8" customHeight="1"/>
    <row r="138" ht="15.8" customHeight="1"/>
    <row r="139" ht="15.8" customHeight="1"/>
    <row r="140" ht="15.8" customHeight="1"/>
    <row r="141" ht="15.8" customHeight="1"/>
    <row r="142" ht="15.8" customHeight="1"/>
    <row r="143" ht="15.8" customHeight="1"/>
    <row r="144" ht="15.8" customHeight="1"/>
    <row r="145" ht="15.8" customHeight="1"/>
    <row r="146" ht="15.8" customHeight="1"/>
    <row r="147" ht="15.8" customHeight="1"/>
    <row r="148" ht="15.8" customHeight="1"/>
    <row r="149" ht="15.8" customHeight="1"/>
    <row r="150" ht="15.8" customHeight="1"/>
    <row r="151" ht="15.8" customHeight="1"/>
    <row r="152" ht="15.8" customHeight="1"/>
    <row r="153" ht="15.8" customHeight="1"/>
    <row r="154" ht="15.8" customHeight="1"/>
    <row r="155" ht="15.8" customHeight="1"/>
    <row r="156" ht="15.8" customHeight="1"/>
    <row r="157" ht="15.8" customHeight="1"/>
    <row r="158" ht="15.8" customHeight="1"/>
    <row r="159" ht="15.8" customHeight="1"/>
    <row r="160" ht="15.8" customHeight="1"/>
    <row r="161" ht="15.8" customHeight="1"/>
    <row r="162" ht="15.8" customHeight="1"/>
    <row r="163" ht="15.8" customHeight="1"/>
    <row r="164" ht="15.8" customHeight="1"/>
    <row r="165" ht="15.8" customHeight="1"/>
    <row r="166" ht="15.8" customHeight="1"/>
    <row r="167" ht="15.8" customHeight="1"/>
    <row r="168" ht="15.8" customHeight="1"/>
    <row r="169" ht="15.8" customHeight="1"/>
    <row r="170" ht="15.8" customHeight="1"/>
    <row r="171" ht="15.8" customHeight="1"/>
    <row r="172" ht="15.8" customHeight="1"/>
    <row r="173" ht="15.8" customHeight="1"/>
    <row r="174" ht="15.8" customHeight="1"/>
    <row r="175" ht="15.8" customHeight="1"/>
    <row r="176" ht="15.8" customHeight="1"/>
    <row r="177" ht="15.8" customHeight="1"/>
    <row r="178" ht="15.8" customHeight="1"/>
    <row r="179" ht="15.8" customHeight="1"/>
    <row r="180" ht="15.8" customHeight="1"/>
    <row r="181" ht="15.8" customHeight="1"/>
    <row r="182" ht="15.8" customHeight="1"/>
    <row r="183" ht="15.8" customHeight="1"/>
    <row r="184" ht="15.8" customHeight="1"/>
    <row r="185" ht="15.8" customHeight="1"/>
    <row r="186" ht="15.8" customHeight="1"/>
    <row r="187" ht="15.8" customHeight="1"/>
    <row r="188" ht="15.8" customHeight="1"/>
    <row r="189" ht="15.8" customHeight="1"/>
    <row r="190" ht="15.8" customHeight="1"/>
    <row r="191" ht="15.8" customHeight="1"/>
    <row r="192" ht="15.8" customHeight="1"/>
    <row r="193" ht="15.8" customHeight="1"/>
    <row r="194" ht="15.8" customHeight="1"/>
    <row r="195" ht="15.8" customHeight="1"/>
    <row r="196" ht="15.8" customHeight="1"/>
    <row r="197" ht="15.8" customHeight="1"/>
    <row r="198" ht="15.8" customHeight="1"/>
    <row r="199" ht="15.8" customHeight="1"/>
    <row r="200" ht="15.8" customHeight="1"/>
    <row r="201" ht="15.8" customHeight="1"/>
    <row r="202" ht="15.8" customHeight="1"/>
    <row r="203" ht="15.8" customHeight="1"/>
    <row r="204" ht="15.8" customHeight="1"/>
    <row r="205" ht="15.8" customHeight="1"/>
    <row r="206" ht="15.8" customHeight="1"/>
    <row r="207" ht="15.8" customHeight="1"/>
    <row r="208" ht="15.8" customHeight="1"/>
    <row r="209" ht="15.8" customHeight="1"/>
    <row r="210" ht="15.8" customHeight="1"/>
    <row r="211" ht="15.8" customHeight="1"/>
    <row r="212" ht="15.8" customHeight="1"/>
    <row r="213" ht="15.8" customHeight="1"/>
    <row r="214" ht="15.8" customHeight="1"/>
    <row r="215" ht="15.8" customHeight="1"/>
    <row r="216" ht="15.8" customHeight="1"/>
    <row r="217" ht="15.8" customHeight="1"/>
    <row r="218" ht="15.8" customHeight="1"/>
    <row r="219" ht="15.8" customHeight="1"/>
    <row r="220" ht="15.8" customHeight="1"/>
    <row r="221" ht="15.8" customHeight="1"/>
    <row r="222" ht="15.8" customHeight="1"/>
    <row r="223" ht="15.8" customHeight="1"/>
    <row r="224" ht="15.8" customHeight="1"/>
    <row r="225" ht="15.8" customHeight="1"/>
    <row r="226" ht="15.8" customHeight="1"/>
    <row r="227" ht="15.8" customHeight="1"/>
    <row r="228" ht="15.8" customHeight="1"/>
    <row r="229" ht="15.8" customHeight="1"/>
    <row r="230" ht="15.8" customHeight="1"/>
    <row r="231" ht="15.8" customHeight="1"/>
    <row r="232" ht="15.8" customHeight="1"/>
    <row r="233" ht="15.8" customHeight="1"/>
    <row r="234" ht="15.8" customHeight="1"/>
    <row r="235" ht="15.8" customHeight="1"/>
    <row r="236" ht="15.8" customHeight="1"/>
    <row r="237" ht="15.8" customHeight="1"/>
    <row r="238" ht="15.8" customHeight="1"/>
    <row r="239" ht="15.8" customHeight="1"/>
    <row r="240" ht="15.8" customHeight="1"/>
    <row r="241" ht="15.8" customHeight="1"/>
    <row r="242" ht="15.8" customHeight="1"/>
    <row r="243" ht="15.8" customHeight="1"/>
    <row r="244" ht="15.8" customHeight="1"/>
    <row r="245" ht="15.8" customHeight="1"/>
    <row r="246" ht="15.8" customHeight="1"/>
    <row r="247" ht="15.8" customHeight="1"/>
    <row r="248" ht="15.8" customHeight="1"/>
    <row r="249" ht="15.8" customHeight="1"/>
    <row r="250" ht="15.8" customHeight="1"/>
    <row r="251" ht="15.8" customHeight="1"/>
    <row r="252" ht="15.8" customHeight="1"/>
    <row r="253" ht="15.8" customHeight="1"/>
    <row r="254" ht="15.8" customHeight="1"/>
    <row r="255" ht="15.8" customHeight="1"/>
    <row r="256" ht="15.8" customHeight="1"/>
    <row r="257" ht="15.8" customHeight="1"/>
    <row r="258" ht="15.8" customHeight="1"/>
    <row r="259" ht="15.8" customHeight="1"/>
    <row r="260" ht="15.8" customHeight="1"/>
    <row r="261" ht="15.8" customHeight="1"/>
    <row r="262" ht="15.8" customHeight="1"/>
    <row r="263" ht="15.8" customHeight="1"/>
    <row r="264" ht="15.8" customHeight="1"/>
    <row r="265" ht="15.8" customHeight="1"/>
    <row r="266" ht="15.8" customHeight="1"/>
    <row r="267" ht="15.8" customHeight="1"/>
    <row r="268" ht="15.8" customHeight="1"/>
    <row r="269" ht="15.8" customHeight="1"/>
    <row r="270" ht="15.8" customHeight="1"/>
    <row r="271" ht="15.8" customHeight="1"/>
    <row r="272" ht="15.8" customHeight="1"/>
    <row r="273" ht="15.8" customHeight="1"/>
    <row r="274" ht="15.8" customHeight="1"/>
    <row r="275" ht="15.8" customHeight="1"/>
    <row r="276" ht="15.8" customHeight="1"/>
    <row r="277" ht="15.8" customHeight="1"/>
    <row r="278" ht="15.8" customHeight="1"/>
    <row r="279" ht="15.8" customHeight="1"/>
    <row r="280" ht="15.8" customHeight="1"/>
    <row r="281" ht="15.8" customHeight="1"/>
    <row r="282" ht="15.8" customHeight="1"/>
    <row r="283" ht="15.8" customHeight="1"/>
    <row r="284" ht="15.8" customHeight="1"/>
    <row r="285" ht="15.8" customHeight="1"/>
    <row r="286" ht="15.8" customHeight="1"/>
    <row r="287" ht="15.8" customHeight="1"/>
    <row r="288" ht="15.8" customHeight="1"/>
    <row r="289" ht="15.8" customHeight="1"/>
    <row r="290" ht="15.8" customHeight="1"/>
    <row r="291" ht="15.8" customHeight="1"/>
    <row r="292" ht="15.8" customHeight="1"/>
    <row r="293" ht="15.8" customHeight="1"/>
    <row r="294" ht="15.8" customHeight="1"/>
    <row r="295" ht="15.8" customHeight="1"/>
    <row r="296" ht="15.8" customHeight="1"/>
    <row r="297" ht="15.8" customHeight="1"/>
    <row r="298" ht="15.8" customHeight="1"/>
    <row r="299" ht="15.8" customHeight="1"/>
    <row r="300" ht="15.8" customHeight="1"/>
    <row r="301" ht="15.8" customHeight="1"/>
    <row r="302" ht="15.8" customHeight="1"/>
    <row r="303" ht="15.8" customHeight="1"/>
    <row r="304" ht="15.8" customHeight="1"/>
    <row r="305" ht="15.8" customHeight="1"/>
    <row r="306" ht="15.8" customHeight="1"/>
    <row r="307" ht="15.8" customHeight="1"/>
    <row r="308" ht="15.8" customHeight="1"/>
    <row r="309" ht="15.8" customHeight="1"/>
    <row r="310" ht="15.8" customHeight="1"/>
    <row r="311" ht="15.8" customHeight="1"/>
    <row r="312" ht="15.8" customHeight="1"/>
    <row r="313" ht="15.8" customHeight="1"/>
    <row r="314" ht="15.8" customHeight="1"/>
    <row r="315" ht="15.8" customHeight="1"/>
    <row r="316" ht="15.8" customHeight="1"/>
    <row r="317" ht="15.8" customHeight="1"/>
    <row r="318" ht="15.8" customHeight="1"/>
    <row r="319" ht="15.8" customHeight="1"/>
    <row r="320" ht="15.8" customHeight="1"/>
    <row r="321" ht="15.8" customHeight="1"/>
    <row r="322" ht="15.8" customHeight="1"/>
    <row r="323" ht="15.8" customHeight="1"/>
    <row r="324" ht="15.8" customHeight="1"/>
    <row r="325" ht="15.8" customHeight="1"/>
    <row r="326" ht="15.8" customHeight="1"/>
    <row r="327" ht="15.8" customHeight="1"/>
    <row r="328" ht="15.8" customHeight="1"/>
    <row r="329" ht="15.8" customHeight="1"/>
    <row r="330" ht="15.8" customHeight="1"/>
    <row r="331" ht="15.8" customHeight="1"/>
    <row r="332" ht="15.8" customHeight="1"/>
    <row r="333" ht="15.8" customHeight="1"/>
    <row r="334" ht="15.8" customHeight="1"/>
    <row r="335" ht="15.8" customHeight="1"/>
    <row r="336" ht="15.8" customHeight="1"/>
    <row r="337" ht="15.8" customHeight="1"/>
    <row r="338" ht="15.8" customHeight="1"/>
    <row r="339" ht="15.8" customHeight="1"/>
    <row r="340" ht="15.8" customHeight="1"/>
    <row r="341" ht="15.8" customHeight="1"/>
    <row r="342" ht="15.8" customHeight="1"/>
    <row r="343" ht="15.8" customHeight="1"/>
    <row r="344" ht="15.8" customHeight="1"/>
    <row r="345" ht="15.8" customHeight="1"/>
    <row r="346" ht="15.8" customHeight="1"/>
    <row r="347" ht="15.8" customHeight="1"/>
    <row r="348" ht="15.8" customHeight="1"/>
    <row r="349" ht="15.8" customHeight="1"/>
    <row r="350" ht="15.8" customHeight="1"/>
    <row r="351" ht="15.8" customHeight="1"/>
    <row r="352" ht="15.8" customHeight="1"/>
    <row r="353" ht="15.8" customHeight="1"/>
    <row r="354" ht="15.8" customHeight="1"/>
    <row r="355" ht="15.8" customHeight="1"/>
    <row r="356" ht="15.8" customHeight="1"/>
    <row r="357" ht="15.8" customHeight="1"/>
    <row r="358" ht="15.8" customHeight="1"/>
    <row r="359" ht="15.8" customHeight="1"/>
    <row r="360" ht="15.8" customHeight="1"/>
    <row r="361" ht="15.8" customHeight="1"/>
    <row r="362" ht="15.8" customHeight="1"/>
    <row r="363" ht="15.8" customHeight="1"/>
    <row r="364" ht="15.8" customHeight="1"/>
    <row r="365" ht="15.8" customHeight="1"/>
    <row r="366" ht="15.8" customHeight="1"/>
    <row r="367" ht="15.8" customHeight="1"/>
    <row r="368" ht="15.8" customHeight="1"/>
    <row r="369" ht="15.8" customHeight="1"/>
    <row r="370" ht="15.8" customHeight="1"/>
    <row r="371" ht="15.8" customHeight="1"/>
    <row r="372" ht="15.8" customHeight="1"/>
    <row r="373" ht="15.8" customHeight="1"/>
    <row r="374" ht="15.8" customHeight="1"/>
    <row r="375" ht="15.8" customHeight="1"/>
    <row r="376" ht="15.8" customHeight="1"/>
    <row r="377" ht="15.8" customHeight="1"/>
    <row r="378" ht="15.8" customHeight="1"/>
    <row r="379" ht="15.8" customHeight="1"/>
    <row r="380" ht="15.8" customHeight="1"/>
    <row r="381" ht="15.8" customHeight="1"/>
    <row r="382" ht="15.8" customHeight="1"/>
    <row r="383" ht="15.8" customHeight="1"/>
    <row r="384" ht="15.8" customHeight="1"/>
    <row r="385" ht="15.8" customHeight="1"/>
    <row r="386" ht="15.8" customHeight="1"/>
    <row r="387" ht="15.8" customHeight="1"/>
    <row r="388" ht="15.8" customHeight="1"/>
    <row r="389" ht="15.8" customHeight="1"/>
    <row r="390" ht="15.8" customHeight="1"/>
    <row r="391" ht="15.8" customHeight="1"/>
    <row r="392" ht="15.8" customHeight="1"/>
    <row r="393" ht="15.8" customHeight="1"/>
    <row r="394" ht="15.8" customHeight="1"/>
    <row r="395" ht="15.8" customHeight="1"/>
    <row r="396" ht="15.8" customHeight="1"/>
    <row r="397" ht="15.8" customHeight="1"/>
    <row r="398" ht="15.8" customHeight="1"/>
    <row r="399" ht="15.8" customHeight="1"/>
    <row r="400" ht="15.8" customHeight="1"/>
    <row r="401" ht="15.8" customHeight="1"/>
    <row r="402" ht="15.8" customHeight="1"/>
    <row r="403" ht="15.8" customHeight="1"/>
    <row r="404" ht="15.8" customHeight="1"/>
    <row r="405" ht="15.8" customHeight="1"/>
    <row r="406" ht="15.8" customHeight="1"/>
    <row r="407" ht="15.8" customHeight="1"/>
    <row r="408" ht="15.8" customHeight="1"/>
    <row r="409" ht="15.8" customHeight="1"/>
    <row r="410" ht="15.8" customHeight="1"/>
    <row r="411" ht="15.8" customHeight="1"/>
    <row r="412" ht="15.8" customHeight="1"/>
    <row r="413" ht="15.8" customHeight="1"/>
    <row r="414" ht="15.8" customHeight="1"/>
    <row r="415" ht="15.8" customHeight="1"/>
    <row r="416" ht="15.8" customHeight="1"/>
    <row r="417" ht="15.8" customHeight="1"/>
    <row r="418" ht="15.8" customHeight="1"/>
    <row r="419" ht="15.8" customHeight="1"/>
    <row r="420" ht="15.8" customHeight="1"/>
    <row r="421" ht="15.8" customHeight="1"/>
    <row r="422" ht="15.8" customHeight="1"/>
    <row r="423" ht="15.8" customHeight="1"/>
    <row r="424" ht="15.8" customHeight="1"/>
    <row r="425" ht="15.8" customHeight="1"/>
    <row r="426" ht="15.8" customHeight="1"/>
    <row r="427" ht="15.8" customHeight="1"/>
    <row r="428" ht="15.8" customHeight="1"/>
    <row r="429" ht="15.8" customHeight="1"/>
    <row r="430" ht="15.8" customHeight="1"/>
    <row r="431" ht="15.8" customHeight="1"/>
    <row r="432" ht="15.8" customHeight="1"/>
    <row r="433" ht="15.8" customHeight="1"/>
    <row r="434" ht="15.8" customHeight="1"/>
    <row r="435" ht="15.8" customHeight="1"/>
    <row r="436" ht="15.8" customHeight="1"/>
    <row r="437" ht="15.8" customHeight="1"/>
    <row r="438" ht="15.8" customHeight="1"/>
    <row r="439" ht="15.8" customHeight="1"/>
    <row r="440" ht="15.8" customHeight="1"/>
    <row r="441" ht="15.8" customHeight="1"/>
    <row r="442" ht="15.8" customHeight="1"/>
    <row r="443" ht="15.8" customHeight="1"/>
    <row r="444" ht="15.8" customHeight="1"/>
    <row r="445" ht="15.8" customHeight="1"/>
    <row r="446" ht="15.8" customHeight="1"/>
    <row r="447" ht="15.8" customHeight="1"/>
    <row r="448" ht="15.8" customHeight="1"/>
    <row r="449" ht="15.8" customHeight="1"/>
    <row r="450" ht="15.8" customHeight="1"/>
    <row r="451" ht="15.8" customHeight="1"/>
    <row r="452" ht="15.8" customHeight="1"/>
    <row r="453" ht="15.8" customHeight="1"/>
    <row r="454" ht="15.8" customHeight="1"/>
    <row r="455" ht="15.8" customHeight="1"/>
    <row r="456" ht="15.8" customHeight="1"/>
    <row r="457" ht="15.8" customHeight="1"/>
    <row r="458" ht="15.8" customHeight="1"/>
    <row r="459" ht="15.8" customHeight="1"/>
    <row r="460" ht="15.8" customHeight="1"/>
    <row r="461" ht="15.8" customHeight="1"/>
    <row r="462" ht="15.8" customHeight="1"/>
    <row r="463" ht="15.8" customHeight="1"/>
    <row r="464" ht="15.8" customHeight="1"/>
    <row r="465" ht="15.8" customHeight="1"/>
    <row r="466" ht="15.8" customHeight="1"/>
    <row r="467" ht="15.8" customHeight="1"/>
    <row r="468" ht="15.8" customHeight="1"/>
    <row r="469" ht="15.8" customHeight="1"/>
    <row r="470" ht="15.8" customHeight="1"/>
    <row r="471" ht="15.8" customHeight="1"/>
    <row r="472" ht="15.8" customHeight="1"/>
    <row r="473" ht="15.8" customHeight="1"/>
    <row r="474" ht="15.8" customHeight="1"/>
    <row r="475" ht="15.8" customHeight="1"/>
    <row r="476" ht="15.8" customHeight="1"/>
    <row r="477" ht="15.8" customHeight="1"/>
    <row r="478" ht="15.8" customHeight="1"/>
    <row r="479" ht="15.8" customHeight="1"/>
    <row r="480" ht="15.8" customHeight="1"/>
    <row r="481" ht="15.8" customHeight="1"/>
    <row r="482" ht="15.8" customHeight="1"/>
    <row r="483" ht="15.8" customHeight="1"/>
    <row r="484" ht="15.8" customHeight="1"/>
    <row r="485" ht="15.8" customHeight="1"/>
    <row r="486" ht="15.8" customHeight="1"/>
    <row r="487" ht="15.8" customHeight="1"/>
    <row r="488" ht="15.8" customHeight="1"/>
    <row r="489" ht="15.8" customHeight="1"/>
    <row r="490" ht="15.8" customHeight="1"/>
    <row r="491" ht="15.8" customHeight="1"/>
    <row r="492" ht="15.8" customHeight="1"/>
    <row r="493" ht="15.8" customHeight="1"/>
    <row r="494" ht="15.8" customHeight="1"/>
    <row r="495" ht="15.8" customHeight="1"/>
    <row r="496" ht="15.8" customHeight="1"/>
    <row r="497" ht="15.8" customHeight="1"/>
    <row r="498" ht="15.8" customHeight="1"/>
    <row r="499" ht="15.8" customHeight="1"/>
    <row r="500" ht="15.8" customHeight="1"/>
    <row r="501" ht="15.8" customHeight="1"/>
    <row r="502" ht="15.8" customHeight="1"/>
    <row r="503" ht="15.8" customHeight="1"/>
    <row r="504" ht="15.8" customHeight="1"/>
    <row r="505" ht="15.8" customHeight="1"/>
    <row r="506" ht="15.8" customHeight="1"/>
    <row r="507" ht="15.8" customHeight="1"/>
    <row r="508" ht="15.8" customHeight="1"/>
    <row r="509" ht="15.8" customHeight="1"/>
    <row r="510" ht="15.8" customHeight="1"/>
    <row r="511" ht="15.8" customHeight="1"/>
    <row r="512" ht="15.8" customHeight="1"/>
    <row r="513" ht="15.8" customHeight="1"/>
    <row r="514" ht="15.8" customHeight="1"/>
    <row r="515" ht="15.8" customHeight="1"/>
    <row r="516" ht="15.8" customHeight="1"/>
    <row r="517" ht="15.8" customHeight="1"/>
    <row r="518" ht="15.8" customHeight="1"/>
    <row r="519" ht="15.8" customHeight="1"/>
    <row r="520" ht="15.8" customHeight="1"/>
    <row r="521" ht="15.8" customHeight="1"/>
    <row r="522" ht="15.8" customHeight="1"/>
    <row r="523" ht="15.8" customHeight="1"/>
    <row r="524" ht="15.8" customHeight="1"/>
    <row r="525" ht="15.8" customHeight="1"/>
    <row r="526" ht="15.8" customHeight="1"/>
    <row r="527" ht="15.8" customHeight="1"/>
    <row r="528" ht="15.8" customHeight="1"/>
    <row r="529" ht="15.8" customHeight="1"/>
    <row r="530" ht="15.8" customHeight="1"/>
    <row r="531" ht="15.8" customHeight="1"/>
    <row r="532" ht="15.8" customHeight="1"/>
    <row r="533" ht="15.8" customHeight="1"/>
    <row r="534" ht="15.8" customHeight="1"/>
    <row r="535" ht="15.8" customHeight="1"/>
    <row r="536" ht="15.8" customHeight="1"/>
    <row r="537" ht="15.8" customHeight="1"/>
    <row r="538" ht="15.8" customHeight="1"/>
    <row r="539" ht="15.8" customHeight="1"/>
    <row r="540" ht="15.8" customHeight="1"/>
    <row r="541" ht="15.8" customHeight="1"/>
    <row r="542" ht="15.8" customHeight="1"/>
    <row r="543" ht="15.8" customHeight="1"/>
    <row r="544" ht="15.8" customHeight="1"/>
    <row r="545" ht="15.8" customHeight="1"/>
    <row r="546" ht="15.8" customHeight="1"/>
    <row r="547" ht="15.8" customHeight="1"/>
    <row r="548" ht="15.8" customHeight="1"/>
    <row r="549" ht="15.8" customHeight="1"/>
    <row r="550" ht="15.8" customHeight="1"/>
    <row r="551" ht="15.8" customHeight="1"/>
    <row r="552" ht="15.8" customHeight="1"/>
    <row r="553" ht="15.8" customHeight="1"/>
    <row r="554" ht="15.8" customHeight="1"/>
    <row r="555" ht="15.8" customHeight="1"/>
    <row r="556" ht="15.8" customHeight="1"/>
    <row r="557" ht="15.8" customHeight="1"/>
    <row r="558" ht="15.8" customHeight="1"/>
    <row r="559" ht="15.8" customHeight="1"/>
    <row r="560" ht="15.8" customHeight="1"/>
    <row r="561" ht="15.8" customHeight="1"/>
    <row r="562" ht="15.8" customHeight="1"/>
    <row r="563" ht="15.8" customHeight="1"/>
    <row r="564" ht="15.8" customHeight="1"/>
    <row r="565" ht="15.8" customHeight="1"/>
    <row r="566" ht="15.8" customHeight="1"/>
    <row r="567" ht="15.8" customHeight="1"/>
    <row r="568" ht="15.8" customHeight="1"/>
    <row r="569" ht="15.8" customHeight="1"/>
    <row r="570" ht="15.8" customHeight="1"/>
    <row r="571" ht="15.8" customHeight="1"/>
    <row r="572" ht="15.8" customHeight="1"/>
    <row r="573" ht="15.8" customHeight="1"/>
    <row r="574" ht="15.8" customHeight="1"/>
    <row r="575" ht="15.8" customHeight="1"/>
    <row r="576" ht="15.8" customHeight="1"/>
    <row r="577" ht="15.8" customHeight="1"/>
    <row r="578" ht="15.8" customHeight="1"/>
    <row r="579" ht="15.8" customHeight="1"/>
    <row r="580" ht="15.8" customHeight="1"/>
    <row r="581" ht="15.8" customHeight="1"/>
    <row r="582" ht="15.8" customHeight="1"/>
    <row r="583" ht="15.8" customHeight="1"/>
    <row r="584" ht="15.8" customHeight="1"/>
    <row r="585" ht="15.8" customHeight="1"/>
    <row r="586" ht="15.8" customHeight="1"/>
    <row r="587" ht="15.8" customHeight="1"/>
    <row r="588" ht="15.8" customHeight="1"/>
    <row r="589" ht="15.8" customHeight="1"/>
    <row r="590" ht="15.8" customHeight="1"/>
    <row r="591" ht="15.8" customHeight="1"/>
    <row r="592" ht="15.8" customHeight="1"/>
    <row r="593" ht="15.8" customHeight="1"/>
    <row r="594" ht="15.8" customHeight="1"/>
    <row r="595" ht="15.8" customHeight="1"/>
    <row r="596" ht="15.8" customHeight="1"/>
    <row r="597" ht="15.8" customHeight="1"/>
    <row r="598" ht="15.8" customHeight="1"/>
    <row r="599" ht="15.8" customHeight="1"/>
    <row r="600" ht="15.8" customHeight="1"/>
    <row r="601" ht="15.8" customHeight="1"/>
    <row r="602" ht="15.8" customHeight="1"/>
    <row r="603" ht="15.8" customHeight="1"/>
    <row r="604" ht="15.8" customHeight="1"/>
    <row r="605" ht="15.8" customHeight="1"/>
    <row r="606" ht="15.8" customHeight="1"/>
    <row r="607" ht="15.8" customHeight="1"/>
    <row r="608" ht="15.8" customHeight="1"/>
    <row r="609" ht="15.8" customHeight="1"/>
    <row r="610" ht="15.8" customHeight="1"/>
    <row r="611" ht="15.8" customHeight="1"/>
    <row r="612" ht="15.8" customHeight="1"/>
    <row r="613" ht="15.8" customHeight="1"/>
    <row r="614" ht="15.8" customHeight="1"/>
    <row r="615" ht="15.8" customHeight="1"/>
    <row r="616" ht="15.8" customHeight="1"/>
    <row r="617" ht="15.8" customHeight="1"/>
    <row r="618" ht="15.8" customHeight="1"/>
    <row r="619" ht="15.8" customHeight="1"/>
    <row r="620" ht="15.8" customHeight="1"/>
    <row r="621" ht="15.8" customHeight="1"/>
    <row r="622" ht="15.8" customHeight="1"/>
    <row r="623" ht="15.8" customHeight="1"/>
    <row r="624" ht="15.8" customHeight="1"/>
    <row r="625" ht="15.8" customHeight="1"/>
    <row r="626" ht="15.8" customHeight="1"/>
    <row r="627" ht="15.8" customHeight="1"/>
    <row r="628" ht="15.8" customHeight="1"/>
    <row r="629" ht="15.8" customHeight="1"/>
    <row r="630" ht="15.8" customHeight="1"/>
    <row r="631" ht="15.8" customHeight="1"/>
    <row r="632" ht="15.8" customHeight="1"/>
    <row r="633" ht="15.8" customHeight="1"/>
    <row r="634" ht="15.8" customHeight="1"/>
    <row r="635" ht="15.8" customHeight="1"/>
    <row r="636" ht="15.8" customHeight="1"/>
    <row r="637" ht="15.8" customHeight="1"/>
    <row r="638" ht="15.8" customHeight="1"/>
    <row r="639" ht="15.8" customHeight="1"/>
    <row r="640" ht="15.8" customHeight="1"/>
    <row r="641" ht="15.8" customHeight="1"/>
    <row r="642" ht="15.8" customHeight="1"/>
    <row r="643" ht="15.8" customHeight="1"/>
    <row r="644" ht="15.8" customHeight="1"/>
    <row r="645" ht="15.8" customHeight="1"/>
    <row r="646" ht="15.8" customHeight="1"/>
    <row r="647" ht="15.8" customHeight="1"/>
    <row r="648" ht="15.8" customHeight="1"/>
    <row r="649" ht="15.8" customHeight="1"/>
    <row r="650" ht="15.8" customHeight="1"/>
    <row r="651" ht="15.8" customHeight="1"/>
    <row r="652" ht="15.8" customHeight="1"/>
    <row r="653" ht="15.8" customHeight="1"/>
    <row r="654" ht="15.8" customHeight="1"/>
    <row r="655" ht="15.8" customHeight="1"/>
    <row r="656" ht="15.8" customHeight="1"/>
    <row r="657" ht="15.8" customHeight="1"/>
    <row r="658" ht="15.8" customHeight="1"/>
    <row r="659" ht="15.8" customHeight="1"/>
    <row r="660" ht="15.8" customHeight="1"/>
    <row r="661" ht="15.8" customHeight="1"/>
    <row r="662" ht="15.8" customHeight="1"/>
    <row r="663" ht="15.8" customHeight="1"/>
    <row r="664" ht="15.8" customHeight="1"/>
    <row r="665" ht="15.8" customHeight="1"/>
    <row r="666" ht="15.8" customHeight="1"/>
    <row r="667" ht="15.8" customHeight="1"/>
    <row r="668" ht="15.8" customHeight="1"/>
    <row r="669" ht="15.8" customHeight="1"/>
    <row r="670" ht="15.8" customHeight="1"/>
    <row r="671" ht="15.8" customHeight="1"/>
    <row r="672" ht="15.8" customHeight="1"/>
    <row r="673" ht="15.8" customHeight="1"/>
    <row r="674" ht="15.8" customHeight="1"/>
    <row r="675" ht="15.8" customHeight="1"/>
    <row r="676" ht="15.8" customHeight="1"/>
    <row r="677" ht="15.8" customHeight="1"/>
    <row r="678" ht="15.8" customHeight="1"/>
    <row r="679" ht="15.8" customHeight="1"/>
    <row r="680" ht="15.8" customHeight="1"/>
    <row r="681" ht="15.8" customHeight="1"/>
    <row r="682" ht="15.8" customHeight="1"/>
    <row r="683" ht="15.8" customHeight="1"/>
    <row r="684" ht="15.8" customHeight="1"/>
    <row r="685" ht="15.8" customHeight="1"/>
    <row r="686" ht="15.8" customHeight="1"/>
    <row r="687" ht="15.8" customHeight="1"/>
    <row r="688" ht="15.8" customHeight="1"/>
    <row r="689" ht="15.8" customHeight="1"/>
    <row r="690" ht="15.8" customHeight="1"/>
    <row r="691" ht="15.8" customHeight="1"/>
    <row r="692" ht="15.8" customHeight="1"/>
    <row r="693" ht="15.8" customHeight="1"/>
    <row r="694" ht="15.8" customHeight="1"/>
    <row r="695" ht="15.8" customHeight="1"/>
    <row r="696" ht="15.8" customHeight="1"/>
    <row r="697" ht="15.8" customHeight="1"/>
    <row r="698" ht="15.8" customHeight="1"/>
    <row r="699" ht="15.8" customHeight="1"/>
    <row r="700" ht="15.8" customHeight="1"/>
    <row r="701" ht="15.8" customHeight="1"/>
    <row r="702" ht="15.8" customHeight="1"/>
    <row r="703" ht="15.8" customHeight="1"/>
    <row r="704" ht="15.8" customHeight="1"/>
    <row r="705" ht="15.8" customHeight="1"/>
    <row r="706" ht="15.8" customHeight="1"/>
    <row r="707" ht="15.8" customHeight="1"/>
    <row r="708" ht="15.8" customHeight="1"/>
    <row r="709" ht="15.8" customHeight="1"/>
    <row r="710" ht="15.8" customHeight="1"/>
    <row r="711" ht="15.8" customHeight="1"/>
    <row r="712" ht="15.8" customHeight="1"/>
    <row r="713" ht="15.8" customHeight="1"/>
    <row r="714" ht="15.8" customHeight="1"/>
    <row r="715" ht="15.8" customHeight="1"/>
    <row r="716" ht="15.8" customHeight="1"/>
    <row r="717" ht="15.8" customHeight="1"/>
    <row r="718" ht="15.8" customHeight="1"/>
    <row r="719" ht="15.8" customHeight="1"/>
    <row r="720" ht="15.8" customHeight="1"/>
    <row r="721" ht="15.8" customHeight="1"/>
    <row r="722" ht="15.8" customHeight="1"/>
    <row r="723" ht="15.8" customHeight="1"/>
    <row r="724" ht="15.8" customHeight="1"/>
    <row r="725" ht="15.8" customHeight="1"/>
    <row r="726" ht="15.8" customHeight="1"/>
    <row r="727" ht="15.8" customHeight="1"/>
    <row r="728" ht="15.8" customHeight="1"/>
    <row r="729" ht="15.8" customHeight="1"/>
    <row r="730" ht="15.8" customHeight="1"/>
    <row r="731" ht="15.8" customHeight="1"/>
    <row r="732" ht="15.8" customHeight="1"/>
    <row r="733" ht="15.8" customHeight="1"/>
    <row r="734" ht="15.8" customHeight="1"/>
    <row r="735" ht="15.8" customHeight="1"/>
    <row r="736" ht="15.8" customHeight="1"/>
    <row r="737" ht="15.8" customHeight="1"/>
    <row r="738" ht="15.8" customHeight="1"/>
    <row r="739" ht="15.8" customHeight="1"/>
    <row r="740" ht="15.8" customHeight="1"/>
    <row r="741" ht="15.8" customHeight="1"/>
    <row r="742" ht="15.8" customHeight="1"/>
    <row r="743" ht="15.8" customHeight="1"/>
    <row r="744" ht="15.8" customHeight="1"/>
    <row r="745" ht="15.8" customHeight="1"/>
    <row r="746" ht="15.8" customHeight="1"/>
    <row r="747" ht="15.8" customHeight="1"/>
    <row r="748" ht="15.8" customHeight="1"/>
    <row r="749" ht="15.8" customHeight="1"/>
    <row r="750" ht="15.8" customHeight="1"/>
    <row r="751" ht="15.8" customHeight="1"/>
    <row r="752" ht="15.8" customHeight="1"/>
    <row r="753" ht="15.8" customHeight="1"/>
    <row r="754" ht="15.8" customHeight="1"/>
    <row r="755" ht="15.8" customHeight="1"/>
    <row r="756" ht="15.8" customHeight="1"/>
    <row r="757" ht="15.8" customHeight="1"/>
    <row r="758" ht="15.8" customHeight="1"/>
    <row r="759" ht="15.8" customHeight="1"/>
    <row r="760" ht="15.8" customHeight="1"/>
    <row r="761" ht="15.8" customHeight="1"/>
    <row r="762" ht="15.8" customHeight="1"/>
    <row r="763" ht="15.8" customHeight="1"/>
    <row r="764" ht="15.8" customHeight="1"/>
    <row r="765" ht="15.8" customHeight="1"/>
    <row r="766" ht="15.8" customHeight="1"/>
    <row r="767" ht="15.8" customHeight="1"/>
    <row r="768" ht="15.8" customHeight="1"/>
    <row r="769" ht="15.8" customHeight="1"/>
    <row r="770" ht="15.8" customHeight="1"/>
    <row r="771" ht="15.8" customHeight="1"/>
    <row r="772" ht="15.8" customHeight="1"/>
    <row r="773" ht="15.8" customHeight="1"/>
    <row r="774" ht="15.8" customHeight="1"/>
    <row r="775" ht="15.8" customHeight="1"/>
    <row r="776" ht="15.8" customHeight="1"/>
    <row r="777" ht="15.8" customHeight="1"/>
    <row r="778" ht="15.8" customHeight="1"/>
    <row r="779" ht="15.8" customHeight="1"/>
    <row r="780" ht="15.8" customHeight="1"/>
    <row r="781" ht="15.8" customHeight="1"/>
    <row r="782" ht="15.8" customHeight="1"/>
    <row r="783" ht="15.8" customHeight="1"/>
    <row r="784" ht="15.8" customHeight="1"/>
    <row r="785" ht="15.8" customHeight="1"/>
    <row r="786" ht="15.8" customHeight="1"/>
    <row r="787" ht="15.8" customHeight="1"/>
    <row r="788" ht="15.8" customHeight="1"/>
    <row r="789" ht="15.8" customHeight="1"/>
    <row r="790" ht="15.8" customHeight="1"/>
    <row r="791" ht="15.8" customHeight="1"/>
    <row r="792" ht="15.8" customHeight="1"/>
    <row r="793" ht="15.8" customHeight="1"/>
    <row r="794" ht="15.8" customHeight="1"/>
    <row r="795" ht="15.8" customHeight="1"/>
    <row r="796" ht="15.8" customHeight="1"/>
    <row r="797" ht="15.8" customHeight="1"/>
    <row r="798" ht="15.8" customHeight="1"/>
    <row r="799" ht="15.8" customHeight="1"/>
    <row r="800" ht="15.8" customHeight="1"/>
    <row r="801" ht="15.8" customHeight="1"/>
    <row r="802" ht="15.8" customHeight="1"/>
    <row r="803" ht="15.8" customHeight="1"/>
    <row r="804" ht="15.8" customHeight="1"/>
    <row r="805" ht="15.8" customHeight="1"/>
    <row r="806" ht="15.8" customHeight="1"/>
    <row r="807" ht="15.8" customHeight="1"/>
    <row r="808" ht="15.8" customHeight="1"/>
    <row r="809" ht="15.8" customHeight="1"/>
    <row r="810" ht="15.8" customHeight="1"/>
    <row r="811" ht="15.8" customHeight="1"/>
    <row r="812" ht="15.8" customHeight="1"/>
    <row r="813" ht="15.8" customHeight="1"/>
    <row r="814" ht="15.8" customHeight="1"/>
    <row r="815" ht="15.8" customHeight="1"/>
    <row r="816" ht="15.8" customHeight="1"/>
    <row r="817" ht="15.8" customHeight="1"/>
    <row r="818" ht="15.8" customHeight="1"/>
    <row r="819" ht="15.8" customHeight="1"/>
    <row r="820" ht="15.8" customHeight="1"/>
    <row r="821" ht="15.8" customHeight="1"/>
    <row r="822" ht="15.8" customHeight="1"/>
    <row r="823" ht="15.8" customHeight="1"/>
    <row r="824" ht="15.8" customHeight="1"/>
    <row r="825" ht="15.8" customHeight="1"/>
    <row r="826" ht="15.8" customHeight="1"/>
    <row r="827" ht="15.8" customHeight="1"/>
    <row r="828" ht="15.8" customHeight="1"/>
    <row r="829" ht="15.8" customHeight="1"/>
    <row r="830" ht="15.8" customHeight="1"/>
    <row r="831" ht="15.8" customHeight="1"/>
    <row r="832" ht="15.8" customHeight="1"/>
    <row r="833" ht="15.8" customHeight="1"/>
    <row r="834" ht="15.8" customHeight="1"/>
    <row r="835" ht="15.8" customHeight="1"/>
    <row r="836" ht="15.8" customHeight="1"/>
    <row r="837" ht="15.8" customHeight="1"/>
    <row r="838" ht="15.8" customHeight="1"/>
    <row r="839" ht="15.8" customHeight="1"/>
    <row r="840" ht="15.8" customHeight="1"/>
    <row r="841" ht="15.8" customHeight="1"/>
    <row r="842" ht="15.8" customHeight="1"/>
    <row r="843" ht="15.8" customHeight="1"/>
    <row r="844" ht="15.8" customHeight="1"/>
    <row r="845" ht="15.8" customHeight="1"/>
    <row r="846" ht="15.8" customHeight="1"/>
    <row r="847" ht="15.8" customHeight="1"/>
    <row r="848" ht="15.8" customHeight="1"/>
    <row r="849" ht="15.8" customHeight="1"/>
    <row r="850" ht="15.8" customHeight="1"/>
    <row r="851" ht="15.8" customHeight="1"/>
    <row r="852" ht="15.8" customHeight="1"/>
    <row r="853" ht="15.8" customHeight="1"/>
    <row r="854" ht="15.8" customHeight="1"/>
    <row r="855" ht="15.8" customHeight="1"/>
    <row r="856" ht="15.8" customHeight="1"/>
    <row r="857" ht="15.8" customHeight="1"/>
    <row r="858" ht="15.8" customHeight="1"/>
    <row r="859" ht="15.8" customHeight="1"/>
    <row r="860" ht="15.8" customHeight="1"/>
    <row r="861" ht="15.8" customHeight="1"/>
    <row r="862" ht="15.8" customHeight="1"/>
    <row r="863" ht="15.8" customHeight="1"/>
    <row r="864" ht="15.8" customHeight="1"/>
    <row r="865" ht="15.8" customHeight="1"/>
    <row r="866" ht="15.8" customHeight="1"/>
    <row r="867" ht="15.8" customHeight="1"/>
    <row r="868" ht="15.8" customHeight="1"/>
    <row r="869" ht="15.8" customHeight="1"/>
    <row r="870" ht="15.8" customHeight="1"/>
    <row r="871" ht="15.8" customHeight="1"/>
    <row r="872" ht="15.8" customHeight="1"/>
    <row r="873" ht="15.8" customHeight="1"/>
    <row r="874" ht="15.8" customHeight="1"/>
    <row r="875" ht="15.8" customHeight="1"/>
    <row r="876" ht="15.8" customHeight="1"/>
    <row r="877" ht="15.8" customHeight="1"/>
    <row r="878" ht="15.8" customHeight="1"/>
    <row r="879" ht="15.8" customHeight="1"/>
    <row r="880" ht="15.8" customHeight="1"/>
    <row r="881" ht="15.8" customHeight="1"/>
    <row r="882" ht="15.8" customHeight="1"/>
    <row r="883" ht="15.8" customHeight="1"/>
    <row r="884" ht="15.8" customHeight="1"/>
    <row r="885" ht="15.8" customHeight="1"/>
    <row r="886" ht="15.8" customHeight="1"/>
    <row r="887" ht="15.8" customHeight="1"/>
    <row r="888" ht="15.8" customHeight="1"/>
    <row r="889" ht="15.8" customHeight="1"/>
    <row r="890" ht="15.8" customHeight="1"/>
    <row r="891" ht="15.8" customHeight="1"/>
    <row r="892" ht="15.8" customHeight="1"/>
    <row r="893" ht="15.8" customHeight="1"/>
    <row r="894" ht="15.8" customHeight="1"/>
    <row r="895" ht="15.8" customHeight="1"/>
    <row r="896" ht="15.8" customHeight="1"/>
    <row r="897" ht="15.8" customHeight="1"/>
    <row r="898" ht="15.8" customHeight="1"/>
    <row r="899" ht="15.8" customHeight="1"/>
    <row r="900" ht="15.8" customHeight="1"/>
    <row r="901" ht="15.8" customHeight="1"/>
    <row r="902" ht="15.8" customHeight="1"/>
    <row r="903" ht="15.8" customHeight="1"/>
    <row r="904" ht="15.8" customHeight="1"/>
    <row r="905" ht="15.8" customHeight="1"/>
    <row r="906" ht="15.8" customHeight="1"/>
    <row r="907" ht="15.8" customHeight="1"/>
    <row r="908" ht="15.8" customHeight="1"/>
    <row r="909" ht="15.8" customHeight="1"/>
    <row r="910" ht="15.8" customHeight="1"/>
    <row r="911" ht="15.8" customHeight="1"/>
    <row r="912" ht="15.8" customHeight="1"/>
    <row r="913" ht="15.8" customHeight="1"/>
    <row r="914" ht="15.8" customHeight="1"/>
    <row r="915" ht="15.8" customHeight="1"/>
    <row r="916" ht="15.8" customHeight="1"/>
    <row r="917" ht="15.8" customHeight="1"/>
    <row r="918" ht="15.8" customHeight="1"/>
    <row r="919" ht="15.8" customHeight="1"/>
    <row r="920" ht="15.8" customHeight="1"/>
    <row r="921" ht="15.8" customHeight="1"/>
    <row r="922" ht="15.8" customHeight="1"/>
    <row r="923" ht="15.8" customHeight="1"/>
    <row r="924" ht="15.8" customHeight="1"/>
    <row r="925" ht="15.8" customHeight="1"/>
    <row r="926" ht="15.8" customHeight="1"/>
    <row r="927" ht="15.8" customHeight="1"/>
    <row r="928" ht="15.8" customHeight="1"/>
    <row r="929" ht="15.8" customHeight="1"/>
    <row r="930" ht="15.8" customHeight="1"/>
    <row r="931" ht="15.8" customHeight="1"/>
    <row r="932" ht="15.8" customHeight="1"/>
    <row r="933" ht="15.8" customHeight="1"/>
    <row r="934" ht="15.8" customHeight="1"/>
    <row r="935" ht="15.8" customHeight="1"/>
    <row r="936" ht="15.8" customHeight="1"/>
    <row r="937" ht="15.8" customHeight="1"/>
    <row r="938" ht="15.8" customHeight="1"/>
    <row r="939" ht="15.8" customHeight="1"/>
    <row r="940" ht="15.8" customHeight="1"/>
    <row r="941" ht="15.8" customHeight="1"/>
    <row r="942" ht="15.8" customHeight="1"/>
    <row r="943" ht="15.8" customHeight="1"/>
    <row r="944" ht="15.8" customHeight="1"/>
    <row r="945" ht="15.8" customHeight="1"/>
    <row r="946" ht="15.8" customHeight="1"/>
    <row r="947" ht="15.8" customHeight="1"/>
    <row r="948" ht="15.8" customHeight="1"/>
    <row r="949" ht="15.8" customHeight="1"/>
    <row r="950" ht="15.8" customHeight="1"/>
    <row r="951" ht="15.8" customHeight="1"/>
    <row r="952" ht="15.8" customHeight="1"/>
    <row r="953" ht="15.8" customHeight="1"/>
    <row r="954" ht="15.8" customHeight="1"/>
    <row r="955" ht="15.8" customHeight="1"/>
    <row r="956" ht="15.8" customHeight="1"/>
    <row r="957" ht="15.8" customHeight="1"/>
    <row r="958" ht="15.8" customHeight="1"/>
    <row r="959" ht="15.8" customHeight="1"/>
    <row r="960" ht="15.8" customHeight="1"/>
    <row r="961" ht="15.8" customHeight="1"/>
    <row r="962" ht="15.8" customHeight="1"/>
    <row r="963" ht="15.8" customHeight="1"/>
    <row r="964" ht="15.8" customHeight="1"/>
    <row r="965" ht="15.8" customHeight="1"/>
    <row r="966" ht="15.8" customHeight="1"/>
    <row r="967" ht="15.8" customHeight="1"/>
    <row r="968" ht="15.8" customHeight="1"/>
    <row r="969" ht="15.8" customHeight="1"/>
    <row r="970" ht="15.8" customHeight="1"/>
    <row r="971" ht="15.8" customHeight="1"/>
    <row r="972" ht="15.8" customHeight="1"/>
    <row r="973" ht="15.8" customHeight="1"/>
    <row r="974" ht="15.8" customHeight="1"/>
    <row r="975" ht="15.8" customHeight="1"/>
    <row r="976" ht="15.8" customHeight="1"/>
    <row r="977" ht="15.8" customHeight="1"/>
    <row r="978" ht="15.8" customHeight="1"/>
    <row r="979" ht="15.8" customHeight="1"/>
    <row r="980" ht="15.8" customHeight="1"/>
    <row r="981" ht="15.8" customHeight="1"/>
    <row r="982" ht="15.8" customHeight="1"/>
    <row r="983" ht="15.8" customHeight="1"/>
    <row r="984" ht="15.8" customHeight="1"/>
    <row r="985" ht="15.8" customHeight="1"/>
    <row r="986" ht="15.8" customHeight="1"/>
    <row r="987" ht="15.8" customHeight="1"/>
    <row r="988" ht="15.8" customHeight="1"/>
    <row r="989" ht="15.8" customHeight="1"/>
    <row r="990" ht="15.8" customHeight="1"/>
    <row r="991" ht="15.8" customHeight="1"/>
    <row r="992" ht="15.8" customHeight="1"/>
    <row r="993" ht="15.8" customHeight="1"/>
    <row r="994" ht="15.8" customHeight="1"/>
    <row r="995" ht="15.8" customHeight="1"/>
    <row r="996" ht="15.8" customHeight="1"/>
    <row r="997" ht="15.8" customHeight="1"/>
    <row r="998" ht="15.8" customHeight="1"/>
    <row r="999" ht="15.8" customHeight="1"/>
    <row r="1000" ht="15.8" customHeight="1"/>
    <row r="1001" ht="15.8" customHeight="1"/>
    <row r="1002" ht="15.8" customHeight="1"/>
  </sheetData>
  <mergeCells count="3">
    <mergeCell ref="A20:H20"/>
    <mergeCell ref="A1:H1"/>
    <mergeCell ref="A11:H11"/>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760D2-9B08-4E28-BB5D-79E0B6D2089A}">
  <dimension ref="A1:K407"/>
  <sheetViews>
    <sheetView zoomScale="101" workbookViewId="0">
      <pane xSplit="5" ySplit="3" topLeftCell="F4" activePane="bottomRight" state="frozen"/>
      <selection pane="topRight" activeCell="F1" sqref="F1"/>
      <selection pane="bottomLeft" activeCell="A4" sqref="A4"/>
      <selection pane="bottomRight" activeCell="O397" sqref="O397"/>
    </sheetView>
  </sheetViews>
  <sheetFormatPr defaultColWidth="5.33203125" defaultRowHeight="14.3"/>
  <cols>
    <col min="1" max="1" width="4.44140625" style="32" bestFit="1" customWidth="1"/>
    <col min="2" max="2" width="4.44140625" style="32" customWidth="1"/>
    <col min="3" max="3" width="10.44140625" bestFit="1" customWidth="1"/>
    <col min="4" max="4" width="4.5546875" bestFit="1" customWidth="1"/>
    <col min="5" max="5" width="5.5546875" style="138" bestFit="1" customWidth="1"/>
    <col min="6" max="6" width="5.5546875" style="138" customWidth="1"/>
    <col min="7" max="8" width="11.44140625" bestFit="1" customWidth="1"/>
    <col min="9" max="9" width="5.5546875" customWidth="1"/>
    <col min="10" max="11" width="11.44140625" bestFit="1" customWidth="1"/>
  </cols>
  <sheetData>
    <row r="1" spans="1:11">
      <c r="C1" s="515" t="s">
        <v>56</v>
      </c>
      <c r="E1" t="s">
        <v>118</v>
      </c>
      <c r="F1" s="138" t="s">
        <v>119</v>
      </c>
      <c r="G1" s="726"/>
      <c r="H1" s="727"/>
      <c r="I1" s="727"/>
      <c r="J1" s="727"/>
      <c r="K1" s="728"/>
    </row>
    <row r="2" spans="1:11" s="15" customFormat="1">
      <c r="A2" s="35"/>
      <c r="B2" s="35"/>
      <c r="C2" s="504">
        <f>Tax!R1</f>
        <v>5.75</v>
      </c>
      <c r="E2" s="139"/>
      <c r="F2" s="139"/>
      <c r="G2" s="39" t="s">
        <v>83</v>
      </c>
      <c r="H2" s="40">
        <f>$C$2</f>
        <v>5.75</v>
      </c>
      <c r="I2" s="40" t="s">
        <v>84</v>
      </c>
      <c r="J2" s="40">
        <v>7.81</v>
      </c>
      <c r="K2" s="41" t="s">
        <v>85</v>
      </c>
    </row>
    <row r="3" spans="1:11" ht="14.95" thickBot="1">
      <c r="G3" s="42" t="s">
        <v>80</v>
      </c>
      <c r="H3" s="43" t="s">
        <v>81</v>
      </c>
      <c r="I3" s="43" t="s">
        <v>82</v>
      </c>
      <c r="J3" s="43" t="s">
        <v>79</v>
      </c>
      <c r="K3" s="44" t="s">
        <v>2</v>
      </c>
    </row>
    <row r="4" spans="1:11">
      <c r="A4" s="751" t="s">
        <v>1</v>
      </c>
      <c r="B4" s="759"/>
      <c r="C4" s="402">
        <v>46113</v>
      </c>
      <c r="D4" s="403" t="str">
        <f>TEXT(C4,"DDD")</f>
        <v>Wed</v>
      </c>
      <c r="E4" s="408" t="e">
        <f>SUM(
  IF(AND(ISNUMBER(G4), ISNUMBER(H4), G4&lt;TIME(13,0,0), H4&gt;TIME(7,45,0)),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 ISNUMBER(M4), L4&lt;TIME(13,0,0), M4&gt;TIME(7,45,0)), 1, 0)
)</f>
        <v>#REF!</v>
      </c>
      <c r="F4" s="408" t="e">
        <f>SUM(
  IF(AND(ISNUMBER(G4), ISNUMBER(H4), H4&gt;TIME(13,0,0), G4&lt;H4),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 ISNUMBER(M4), M4&gt;TIME(13,0,0), L4&lt;M4), 1, 0)
)</f>
        <v>#REF!</v>
      </c>
      <c r="G4" s="404"/>
      <c r="H4" s="405"/>
      <c r="I4" s="403" t="str">
        <f>IF(G4="","",((H4*24)-(G4*24)))</f>
        <v/>
      </c>
      <c r="J4" s="403"/>
      <c r="K4" s="406" t="str">
        <f t="shared" ref="K4:K33" si="0">IF(I4="","",((I4-J4)*$H$2)+($J$2*J4))</f>
        <v/>
      </c>
    </row>
    <row r="5" spans="1:11">
      <c r="A5" s="752"/>
      <c r="B5" s="760"/>
      <c r="C5" s="407">
        <f>C4+1</f>
        <v>46114</v>
      </c>
      <c r="D5" s="72" t="str">
        <f>TEXT(C5,"DDD")</f>
        <v>Thu</v>
      </c>
      <c r="E5" s="408" t="e">
        <f>SUM(
  IF(AND(ISNUMBER(G5), ISNUMBER(H5), G5&lt;TIME(13,0,0), H5&gt;TIME(7,45,0)),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 ISNUMBER(M5), L5&lt;TIME(13,0,0), M5&gt;TIME(7,45,0)), 1, 0)
)</f>
        <v>#REF!</v>
      </c>
      <c r="F5" s="408" t="e">
        <f>SUM(
  IF(AND(ISNUMBER(G5), ISNUMBER(H5), H5&gt;TIME(13,0,0), G5&lt;H5),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 ISNUMBER(M5), M5&gt;TIME(13,0,0), L5&lt;M5), 1, 0)
)</f>
        <v>#REF!</v>
      </c>
      <c r="G5" s="70"/>
      <c r="H5" s="71"/>
      <c r="I5" s="72" t="str">
        <f t="shared" ref="I5:I16" si="1">IF(G5="","",((H5*24)-(G5*24)))</f>
        <v/>
      </c>
      <c r="J5" s="72"/>
      <c r="K5" s="73" t="str">
        <f t="shared" si="0"/>
        <v/>
      </c>
    </row>
    <row r="6" spans="1:11">
      <c r="A6" s="752"/>
      <c r="B6" s="760"/>
      <c r="C6" s="407">
        <f t="shared" ref="C6:C74" si="2">C5+1</f>
        <v>46115</v>
      </c>
      <c r="D6" s="72" t="str">
        <f t="shared" ref="D6:D74" si="3">TEXT(C6,"DDD")</f>
        <v>Fri</v>
      </c>
      <c r="E6" s="408" t="e">
        <f>SUM(
  IF(AND(ISNUMBER(G6), ISNUMBER(H6), G6&lt;TIME(13,0,0), H6&gt;TIME(7,45,0)),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IF(AND(ISNUMBER(L6), ISNUMBER(M6), L6&lt;TIME(13,0,0), M6&gt;TIME(7,45,0)), 1, 0)
)</f>
        <v>#REF!</v>
      </c>
      <c r="F6" s="408" t="e">
        <f>SUM(
  IF(AND(ISNUMBER(G6), ISNUMBER(H6), H6&gt;TIME(13,0,0), G6&lt;H6),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IF(AND(ISNUMBER(L6), ISNUMBER(M6), M6&gt;TIME(13,0,0), L6&lt;M6), 1, 0)
)</f>
        <v>#REF!</v>
      </c>
      <c r="G6" s="74"/>
      <c r="H6" s="72"/>
      <c r="I6" s="72" t="str">
        <f t="shared" si="1"/>
        <v/>
      </c>
      <c r="J6" s="72"/>
      <c r="K6" s="73" t="str">
        <f t="shared" si="0"/>
        <v/>
      </c>
    </row>
    <row r="7" spans="1:11">
      <c r="A7" s="752"/>
      <c r="B7" s="760"/>
      <c r="C7" s="407">
        <f t="shared" si="2"/>
        <v>46116</v>
      </c>
      <c r="D7" s="72" t="str">
        <f t="shared" si="3"/>
        <v>Sat</v>
      </c>
      <c r="E7" s="408" t="e">
        <f>SUM(
  IF(AND(ISNUMBER(G7), ISNUMBER(H7), G7&lt;TIME(13,0,0), H7&gt;TIME(7,45,0)),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 ISNUMBER(M7), L7&lt;TIME(13,0,0), M7&gt;TIME(7,45,0)), 1, 0)
)</f>
        <v>#REF!</v>
      </c>
      <c r="F7" s="408" t="e">
        <f>SUM(
  IF(AND(ISNUMBER(G7), ISNUMBER(H7), H7&gt;TIME(13,0,0), G7&lt;H7),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 ISNUMBER(M7), M7&gt;TIME(13,0,0), L7&lt;M7), 1, 0)
)</f>
        <v>#REF!</v>
      </c>
      <c r="G7" s="74"/>
      <c r="H7" s="72"/>
      <c r="I7" s="72" t="str">
        <f t="shared" si="1"/>
        <v/>
      </c>
      <c r="J7" s="72"/>
      <c r="K7" s="73" t="str">
        <f t="shared" si="0"/>
        <v/>
      </c>
    </row>
    <row r="8" spans="1:11">
      <c r="A8" s="752"/>
      <c r="B8" s="786" t="s">
        <v>77</v>
      </c>
      <c r="C8" s="407">
        <f t="shared" si="2"/>
        <v>46117</v>
      </c>
      <c r="D8" s="72" t="str">
        <f t="shared" si="3"/>
        <v>Sun</v>
      </c>
      <c r="E8" s="408" t="e">
        <f>SUM(
  IF(AND(ISNUMBER(G8), ISNUMBER(H8), G8&lt;TIME(13,0,0), H8&gt;TIME(7,45,0)),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 ISNUMBER(M8), L8&lt;TIME(13,0,0), M8&gt;TIME(7,45,0)), 1, 0)
)</f>
        <v>#REF!</v>
      </c>
      <c r="F8" s="408" t="e">
        <f>SUM(
  IF(AND(ISNUMBER(G8), ISNUMBER(H8), H8&gt;TIME(13,0,0), G8&lt;H8),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 ISNUMBER(M8), M8&gt;TIME(13,0,0), L8&lt;M8), 1, 0)
)</f>
        <v>#REF!</v>
      </c>
      <c r="G8" s="74"/>
      <c r="H8" s="72"/>
      <c r="I8" s="72" t="str">
        <f t="shared" si="1"/>
        <v/>
      </c>
      <c r="J8" s="72"/>
      <c r="K8" s="73" t="str">
        <f t="shared" si="0"/>
        <v/>
      </c>
    </row>
    <row r="9" spans="1:11">
      <c r="A9" s="752"/>
      <c r="B9" s="786"/>
      <c r="C9" s="407">
        <f t="shared" si="2"/>
        <v>46118</v>
      </c>
      <c r="D9" s="72" t="str">
        <f t="shared" si="3"/>
        <v>Mon</v>
      </c>
      <c r="E9" s="408" t="e">
        <f>SUM(
  IF(AND(ISNUMBER(G9), ISNUMBER(H9), G9&lt;TIME(13,0,0), H9&gt;TIME(7,45,0)),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 ISNUMBER(M9), L9&lt;TIME(13,0,0), M9&gt;TIME(7,45,0)), 1, 0)
)</f>
        <v>#REF!</v>
      </c>
      <c r="F9" s="408" t="e">
        <f>SUM(
  IF(AND(ISNUMBER(G9), ISNUMBER(H9), H9&gt;TIME(13,0,0), G9&lt;H9),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 ISNUMBER(M9), M9&gt;TIME(13,0,0), L9&lt;M9), 1, 0)
)</f>
        <v>#REF!</v>
      </c>
      <c r="G9" s="70"/>
      <c r="H9" s="71"/>
      <c r="I9" s="72" t="str">
        <f t="shared" si="1"/>
        <v/>
      </c>
      <c r="J9" s="72"/>
      <c r="K9" s="73" t="str">
        <f t="shared" si="0"/>
        <v/>
      </c>
    </row>
    <row r="10" spans="1:11">
      <c r="A10" s="752"/>
      <c r="B10" s="786"/>
      <c r="C10" s="407">
        <f t="shared" si="2"/>
        <v>46119</v>
      </c>
      <c r="D10" s="72" t="str">
        <f t="shared" si="3"/>
        <v>Tue</v>
      </c>
      <c r="E10" s="408" t="e">
        <f>SUM(
  IF(AND(ISNUMBER(G10), ISNUMBER(H10), G10&lt;TIME(13,0,0), H10&gt;TIME(7,45,0)),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IF(AND(ISNUMBER(L10), ISNUMBER(M10), L10&lt;TIME(13,0,0), M10&gt;TIME(7,45,0)), 1, 0)
)</f>
        <v>#REF!</v>
      </c>
      <c r="F10" s="408" t="e">
        <f>SUM(
  IF(AND(ISNUMBER(G10), ISNUMBER(H10), H10&gt;TIME(13,0,0), G10&lt;H10),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IF(AND(ISNUMBER(L10), ISNUMBER(M10), M10&gt;TIME(13,0,0), L10&lt;M10), 1, 0)
)</f>
        <v>#REF!</v>
      </c>
      <c r="G10" s="70"/>
      <c r="H10" s="71"/>
      <c r="I10" s="72" t="str">
        <f t="shared" si="1"/>
        <v/>
      </c>
      <c r="J10" s="72"/>
      <c r="K10" s="73" t="str">
        <f t="shared" si="0"/>
        <v/>
      </c>
    </row>
    <row r="11" spans="1:11">
      <c r="A11" s="752"/>
      <c r="B11" s="786"/>
      <c r="C11" s="407">
        <f t="shared" si="2"/>
        <v>46120</v>
      </c>
      <c r="D11" s="72" t="str">
        <f t="shared" si="3"/>
        <v>Wed</v>
      </c>
      <c r="E11" s="408" t="e">
        <f>SUM(
  IF(AND(ISNUMBER(G11), ISNUMBER(H11), G11&lt;TIME(13,0,0), H11&gt;TIME(7,45,0)),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 ISNUMBER(M11), L11&lt;TIME(13,0,0), M11&gt;TIME(7,45,0)), 1, 0)
)</f>
        <v>#REF!</v>
      </c>
      <c r="F11" s="408" t="e">
        <f>SUM(
  IF(AND(ISNUMBER(G11), ISNUMBER(H11), H11&gt;TIME(13,0,0), G11&lt;H11),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 ISNUMBER(M11), M11&gt;TIME(13,0,0), L11&lt;M11), 1, 0)
)</f>
        <v>#REF!</v>
      </c>
      <c r="G11" s="70"/>
      <c r="H11" s="71"/>
      <c r="I11" s="72" t="str">
        <f t="shared" si="1"/>
        <v/>
      </c>
      <c r="J11" s="72"/>
      <c r="K11" s="73" t="str">
        <f t="shared" si="0"/>
        <v/>
      </c>
    </row>
    <row r="12" spans="1:11">
      <c r="A12" s="752"/>
      <c r="B12" s="786"/>
      <c r="C12" s="407">
        <f t="shared" si="2"/>
        <v>46121</v>
      </c>
      <c r="D12" s="72" t="str">
        <f t="shared" si="3"/>
        <v>Thu</v>
      </c>
      <c r="E12" s="408" t="e">
        <f>SUM(
  IF(AND(ISNUMBER(G12), ISNUMBER(H12), G12&lt;TIME(13,0,0), H12&gt;TIME(7,45,0)),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 ISNUMBER(M12), L12&lt;TIME(13,0,0), M12&gt;TIME(7,45,0)), 1, 0)
)</f>
        <v>#REF!</v>
      </c>
      <c r="F12" s="408" t="e">
        <f>SUM(
  IF(AND(ISNUMBER(G12), ISNUMBER(H12), H12&gt;TIME(13,0,0), G12&lt;H12),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 ISNUMBER(M12), M12&gt;TIME(13,0,0), L12&lt;M12), 1, 0)
)</f>
        <v>#REF!</v>
      </c>
      <c r="G12" s="70"/>
      <c r="H12" s="71"/>
      <c r="I12" s="72" t="str">
        <f t="shared" si="1"/>
        <v/>
      </c>
      <c r="J12" s="72"/>
      <c r="K12" s="73" t="str">
        <f t="shared" si="0"/>
        <v/>
      </c>
    </row>
    <row r="13" spans="1:11">
      <c r="A13" s="752"/>
      <c r="B13" s="786"/>
      <c r="C13" s="407">
        <f t="shared" si="2"/>
        <v>46122</v>
      </c>
      <c r="D13" s="72" t="str">
        <f t="shared" si="3"/>
        <v>Fri</v>
      </c>
      <c r="E13" s="408" t="e">
        <f>SUM(
  IF(AND(ISNUMBER(G13), ISNUMBER(H13), G13&lt;TIME(13,0,0), H13&gt;TIME(7,45,0)),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IF(AND(ISNUMBER(L13), ISNUMBER(M13), L13&lt;TIME(13,0,0), M13&gt;TIME(7,45,0)), 1, 0)
)</f>
        <v>#REF!</v>
      </c>
      <c r="F13" s="408" t="e">
        <f>SUM(
  IF(AND(ISNUMBER(G13), ISNUMBER(H13), H13&gt;TIME(13,0,0), G13&lt;H13),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IF(AND(ISNUMBER(L13), ISNUMBER(M13), M13&gt;TIME(13,0,0), L13&lt;M13), 1, 0)
)</f>
        <v>#REF!</v>
      </c>
      <c r="G13" s="74"/>
      <c r="H13" s="72"/>
      <c r="I13" s="72" t="str">
        <f t="shared" si="1"/>
        <v/>
      </c>
      <c r="J13" s="72"/>
      <c r="K13" s="73" t="str">
        <f t="shared" si="0"/>
        <v/>
      </c>
    </row>
    <row r="14" spans="1:11">
      <c r="A14" s="752"/>
      <c r="B14" s="786"/>
      <c r="C14" s="407">
        <f t="shared" si="2"/>
        <v>46123</v>
      </c>
      <c r="D14" s="72" t="str">
        <f t="shared" si="3"/>
        <v>Sat</v>
      </c>
      <c r="E14" s="408" t="e">
        <f>SUM(
  IF(AND(ISNUMBER(G14), ISNUMBER(H14), G14&lt;TIME(13,0,0), H14&gt;TIME(7,45,0)),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 ISNUMBER(M14), L14&lt;TIME(13,0,0), M14&gt;TIME(7,45,0)), 1, 0)
)</f>
        <v>#REF!</v>
      </c>
      <c r="F14" s="408" t="e">
        <f>SUM(
  IF(AND(ISNUMBER(G14), ISNUMBER(H14), H14&gt;TIME(13,0,0), G14&lt;H14),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 ISNUMBER(M14), M14&gt;TIME(13,0,0), L14&lt;M14), 1, 0)
)</f>
        <v>#REF!</v>
      </c>
      <c r="G14" s="74"/>
      <c r="H14" s="72"/>
      <c r="I14" s="72" t="str">
        <f t="shared" si="1"/>
        <v/>
      </c>
      <c r="J14" s="72"/>
      <c r="K14" s="73" t="str">
        <f t="shared" si="0"/>
        <v/>
      </c>
    </row>
    <row r="15" spans="1:11">
      <c r="A15" s="752"/>
      <c r="B15" s="786"/>
      <c r="C15" s="407">
        <f t="shared" si="2"/>
        <v>46124</v>
      </c>
      <c r="D15" s="72" t="str">
        <f t="shared" si="3"/>
        <v>Sun</v>
      </c>
      <c r="E15" s="408" t="e">
        <f>SUM(
  IF(AND(ISNUMBER(G15), ISNUMBER(H15), G15&lt;TIME(13,0,0), H15&gt;TIME(7,45,0)),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 ISNUMBER(M15), L15&lt;TIME(13,0,0), M15&gt;TIME(7,45,0)), 1, 0)
)</f>
        <v>#REF!</v>
      </c>
      <c r="F15" s="408" t="e">
        <f>SUM(
  IF(AND(ISNUMBER(G15), ISNUMBER(H15), H15&gt;TIME(13,0,0), G15&lt;H15),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 ISNUMBER(M15), M15&gt;TIME(13,0,0), L15&lt;M15), 1, 0)
)</f>
        <v>#REF!</v>
      </c>
      <c r="G15" s="74"/>
      <c r="H15" s="72"/>
      <c r="I15" s="72" t="str">
        <f t="shared" si="1"/>
        <v/>
      </c>
      <c r="J15" s="72"/>
      <c r="K15" s="73" t="str">
        <f t="shared" si="0"/>
        <v/>
      </c>
    </row>
    <row r="16" spans="1:11">
      <c r="A16" s="752"/>
      <c r="B16" s="786"/>
      <c r="C16" s="407">
        <f t="shared" si="2"/>
        <v>46125</v>
      </c>
      <c r="D16" s="72" t="str">
        <f t="shared" si="3"/>
        <v>Mon</v>
      </c>
      <c r="E16" s="408" t="e">
        <f>SUM(
  IF(AND(ISNUMBER(G16), ISNUMBER(H16), G16&lt;TIME(13,0,0), H16&gt;TIME(7,45,0)),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IF(AND(ISNUMBER(L16), ISNUMBER(M16), L16&lt;TIME(13,0,0), M16&gt;TIME(7,45,0)), 1, 0)
)</f>
        <v>#REF!</v>
      </c>
      <c r="F16" s="408" t="e">
        <f>SUM(
  IF(AND(ISNUMBER(G16), ISNUMBER(H16), H16&gt;TIME(13,0,0), G16&lt;H16),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IF(AND(ISNUMBER(L16), ISNUMBER(M16), M16&gt;TIME(13,0,0), L16&lt;M16), 1, 0)
)</f>
        <v>#REF!</v>
      </c>
      <c r="G16" s="74"/>
      <c r="H16" s="72"/>
      <c r="I16" s="72" t="str">
        <f t="shared" si="1"/>
        <v/>
      </c>
      <c r="J16" s="72"/>
      <c r="K16" s="73" t="str">
        <f t="shared" si="0"/>
        <v/>
      </c>
    </row>
    <row r="17" spans="1:11">
      <c r="A17" s="752"/>
      <c r="B17" s="786"/>
      <c r="C17" s="407">
        <f t="shared" si="2"/>
        <v>46126</v>
      </c>
      <c r="D17" s="72" t="str">
        <f t="shared" si="3"/>
        <v>Tue</v>
      </c>
      <c r="E17" s="408" t="e">
        <f>SUM(
  IF(AND(ISNUMBER(G17), ISNUMBER(H17), G17&lt;TIME(13,0,0), H17&gt;TIME(7,45,0)),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IF(AND(ISNUMBER(L17), ISNUMBER(M17), L17&lt;TIME(13,0,0), M17&gt;TIME(7,45,0)), 1, 0)
)</f>
        <v>#REF!</v>
      </c>
      <c r="F17" s="408" t="e">
        <f>SUM(
  IF(AND(ISNUMBER(G17), ISNUMBER(H17), H17&gt;TIME(13,0,0), G17&lt;H17),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IF(AND(ISNUMBER(L17), ISNUMBER(M17), M17&gt;TIME(13,0,0), L17&lt;M17), 1, 0)
)</f>
        <v>#REF!</v>
      </c>
      <c r="G17" s="70"/>
      <c r="H17" s="71"/>
      <c r="I17" s="72" t="str">
        <f t="shared" ref="I17:I85" si="4">IF(G17="","",((H17*24)-(G17*24)))</f>
        <v/>
      </c>
      <c r="J17" s="72"/>
      <c r="K17" s="73" t="str">
        <f t="shared" si="0"/>
        <v/>
      </c>
    </row>
    <row r="18" spans="1:11">
      <c r="A18" s="752"/>
      <c r="B18" s="786"/>
      <c r="C18" s="407">
        <f t="shared" si="2"/>
        <v>46127</v>
      </c>
      <c r="D18" s="72" t="str">
        <f t="shared" si="3"/>
        <v>Wed</v>
      </c>
      <c r="E18" s="408" t="e">
        <f>SUM(
  IF(AND(ISNUMBER(G18), ISNUMBER(H18), G18&lt;TIME(13,0,0), H18&gt;TIME(7,45,0)),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 ISNUMBER(M18), L18&lt;TIME(13,0,0), M18&gt;TIME(7,45,0)), 1, 0)
)</f>
        <v>#REF!</v>
      </c>
      <c r="F18" s="408" t="e">
        <f>SUM(
  IF(AND(ISNUMBER(G18), ISNUMBER(H18), H18&gt;TIME(13,0,0), G18&lt;H18),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 ISNUMBER(M18), M18&gt;TIME(13,0,0), L18&lt;M18), 1, 0)
)</f>
        <v>#REF!</v>
      </c>
      <c r="G18" s="70"/>
      <c r="H18" s="71"/>
      <c r="I18" s="72" t="str">
        <f t="shared" si="4"/>
        <v/>
      </c>
      <c r="J18" s="72"/>
      <c r="K18" s="73" t="str">
        <f t="shared" si="0"/>
        <v/>
      </c>
    </row>
    <row r="19" spans="1:11">
      <c r="A19" s="752"/>
      <c r="B19" s="786"/>
      <c r="C19" s="407">
        <f t="shared" si="2"/>
        <v>46128</v>
      </c>
      <c r="D19" s="72" t="str">
        <f t="shared" si="3"/>
        <v>Thu</v>
      </c>
      <c r="E19" s="408" t="e">
        <f>SUM(
  IF(AND(ISNUMBER(G19), ISNUMBER(H19), G19&lt;TIME(13,0,0), H19&gt;TIME(7,45,0)),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 ISNUMBER(M19), L19&lt;TIME(13,0,0), M19&gt;TIME(7,45,0)), 1, 0)
)</f>
        <v>#REF!</v>
      </c>
      <c r="F19" s="408" t="e">
        <f>SUM(
  IF(AND(ISNUMBER(G19), ISNUMBER(H19), H19&gt;TIME(13,0,0), G19&lt;H19),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 ISNUMBER(M19), M19&gt;TIME(13,0,0), L19&lt;M19), 1, 0)
)</f>
        <v>#REF!</v>
      </c>
      <c r="G19" s="70"/>
      <c r="H19" s="71"/>
      <c r="I19" s="72" t="str">
        <f t="shared" si="4"/>
        <v/>
      </c>
      <c r="J19" s="72"/>
      <c r="K19" s="73" t="str">
        <f t="shared" si="0"/>
        <v/>
      </c>
    </row>
    <row r="20" spans="1:11">
      <c r="A20" s="752"/>
      <c r="B20" s="786"/>
      <c r="C20" s="407">
        <f t="shared" si="2"/>
        <v>46129</v>
      </c>
      <c r="D20" s="72" t="str">
        <f t="shared" si="3"/>
        <v>Fri</v>
      </c>
      <c r="E20" s="408" t="e">
        <f>SUM(
  IF(AND(ISNUMBER(G20), ISNUMBER(H20), G20&lt;TIME(13,0,0), H20&gt;TIME(7,45,0)),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IF(AND(ISNUMBER(L20), ISNUMBER(M20), L20&lt;TIME(13,0,0), M20&gt;TIME(7,45,0)), 1, 0)
)</f>
        <v>#REF!</v>
      </c>
      <c r="F20" s="408" t="e">
        <f>SUM(
  IF(AND(ISNUMBER(G20), ISNUMBER(H20), H20&gt;TIME(13,0,0), G20&lt;H20),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IF(AND(ISNUMBER(L20), ISNUMBER(M20), M20&gt;TIME(13,0,0), L20&lt;M20), 1, 0)
)</f>
        <v>#REF!</v>
      </c>
      <c r="G20" s="74"/>
      <c r="H20" s="72"/>
      <c r="I20" s="72" t="str">
        <f t="shared" si="4"/>
        <v/>
      </c>
      <c r="J20" s="72"/>
      <c r="K20" s="73" t="str">
        <f t="shared" si="0"/>
        <v/>
      </c>
    </row>
    <row r="21" spans="1:11">
      <c r="A21" s="752"/>
      <c r="B21" s="786"/>
      <c r="C21" s="407">
        <f t="shared" si="2"/>
        <v>46130</v>
      </c>
      <c r="D21" s="72" t="str">
        <f t="shared" si="3"/>
        <v>Sat</v>
      </c>
      <c r="E21" s="408" t="e">
        <f>SUM(
  IF(AND(ISNUMBER(G21), ISNUMBER(H21), G21&lt;TIME(13,0,0), H21&gt;TIME(7,45,0)),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 ISNUMBER(M21), L21&lt;TIME(13,0,0), M21&gt;TIME(7,45,0)), 1, 0)
)</f>
        <v>#REF!</v>
      </c>
      <c r="F21" s="408" t="e">
        <f>SUM(
  IF(AND(ISNUMBER(G21), ISNUMBER(H21), H21&gt;TIME(13,0,0), G21&lt;H21),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 ISNUMBER(M21), M21&gt;TIME(13,0,0), L21&lt;M21), 1, 0)
)</f>
        <v>#REF!</v>
      </c>
      <c r="G21" s="74"/>
      <c r="H21" s="72"/>
      <c r="I21" s="72" t="str">
        <f t="shared" si="4"/>
        <v/>
      </c>
      <c r="J21" s="72"/>
      <c r="K21" s="73" t="str">
        <f t="shared" si="0"/>
        <v/>
      </c>
    </row>
    <row r="22" spans="1:11">
      <c r="A22" s="752"/>
      <c r="B22" s="786"/>
      <c r="C22" s="407">
        <f t="shared" si="2"/>
        <v>46131</v>
      </c>
      <c r="D22" s="72" t="str">
        <f t="shared" si="3"/>
        <v>Sun</v>
      </c>
      <c r="E22" s="408" t="e">
        <f>SUM(
  IF(AND(ISNUMBER(G22), ISNUMBER(H22), G22&lt;TIME(13,0,0), H22&gt;TIME(7,45,0)),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 ISNUMBER(M22), L22&lt;TIME(13,0,0), M22&gt;TIME(7,45,0)), 1, 0)
)</f>
        <v>#REF!</v>
      </c>
      <c r="F22" s="408" t="e">
        <f>SUM(
  IF(AND(ISNUMBER(G22), ISNUMBER(H22), H22&gt;TIME(13,0,0), G22&lt;H22),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 ISNUMBER(M22), M22&gt;TIME(13,0,0), L22&lt;M22), 1, 0)
)</f>
        <v>#REF!</v>
      </c>
      <c r="G22" s="74"/>
      <c r="H22" s="72"/>
      <c r="I22" s="72" t="str">
        <f t="shared" si="4"/>
        <v/>
      </c>
      <c r="J22" s="72"/>
      <c r="K22" s="73" t="str">
        <f t="shared" si="0"/>
        <v/>
      </c>
    </row>
    <row r="23" spans="1:11">
      <c r="A23" s="752"/>
      <c r="B23" s="786"/>
      <c r="C23" s="407">
        <f t="shared" si="2"/>
        <v>46132</v>
      </c>
      <c r="D23" s="72" t="str">
        <f t="shared" si="3"/>
        <v>Mon</v>
      </c>
      <c r="E23" s="408" t="e">
        <f>SUM(
  IF(AND(ISNUMBER(G23), ISNUMBER(H23), G23&lt;TIME(13,0,0), H23&gt;TIME(7,45,0)),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IF(AND(ISNUMBER(L23), ISNUMBER(M23), L23&lt;TIME(13,0,0), M23&gt;TIME(7,45,0)), 1, 0)
)</f>
        <v>#REF!</v>
      </c>
      <c r="F23" s="408" t="e">
        <f>SUM(
  IF(AND(ISNUMBER(G23), ISNUMBER(H23), H23&gt;TIME(13,0,0), G23&lt;H23),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IF(AND(ISNUMBER(L23), ISNUMBER(M23), M23&gt;TIME(13,0,0), L23&lt;M23), 1, 0)
)</f>
        <v>#REF!</v>
      </c>
      <c r="G23" s="74"/>
      <c r="H23" s="72"/>
      <c r="I23" s="72" t="str">
        <f t="shared" si="4"/>
        <v/>
      </c>
      <c r="J23" s="72"/>
      <c r="K23" s="73" t="str">
        <f t="shared" si="0"/>
        <v/>
      </c>
    </row>
    <row r="24" spans="1:11">
      <c r="A24" s="752"/>
      <c r="B24" s="760"/>
      <c r="C24" s="407">
        <f t="shared" si="2"/>
        <v>46133</v>
      </c>
      <c r="D24" s="72" t="str">
        <f t="shared" si="3"/>
        <v>Tue</v>
      </c>
      <c r="E24" s="408" t="e">
        <f>SUM(
  IF(AND(ISNUMBER(G24), ISNUMBER(H24), G24&lt;TIME(13,0,0), H24&gt;TIME(7,45,0)),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 ISNUMBER(M24), L24&lt;TIME(13,0,0), M24&gt;TIME(7,45,0)), 1, 0)
)</f>
        <v>#REF!</v>
      </c>
      <c r="F24" s="408" t="e">
        <f>SUM(
  IF(AND(ISNUMBER(G24), ISNUMBER(H24), H24&gt;TIME(13,0,0), G24&lt;H24),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 ISNUMBER(M24), M24&gt;TIME(13,0,0), L24&lt;M24), 1, 0)
)</f>
        <v>#REF!</v>
      </c>
      <c r="G24" s="70"/>
      <c r="H24" s="71"/>
      <c r="I24" s="72" t="str">
        <f t="shared" si="4"/>
        <v/>
      </c>
      <c r="J24" s="72"/>
      <c r="K24" s="73" t="str">
        <f t="shared" si="0"/>
        <v/>
      </c>
    </row>
    <row r="25" spans="1:11">
      <c r="A25" s="752"/>
      <c r="B25" s="760"/>
      <c r="C25" s="407">
        <f t="shared" si="2"/>
        <v>46134</v>
      </c>
      <c r="D25" s="72" t="str">
        <f t="shared" si="3"/>
        <v>Wed</v>
      </c>
      <c r="E25" s="408" t="e">
        <f>SUM(
  IF(AND(ISNUMBER(G25), ISNUMBER(H25), G25&lt;TIME(13,0,0), H25&gt;TIME(7,45,0)),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 ISNUMBER(M25), L25&lt;TIME(13,0,0), M25&gt;TIME(7,45,0)), 1, 0)
)</f>
        <v>#REF!</v>
      </c>
      <c r="F25" s="408" t="e">
        <f>SUM(
  IF(AND(ISNUMBER(G25), ISNUMBER(H25), H25&gt;TIME(13,0,0), G25&lt;H25),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 ISNUMBER(M25), M25&gt;TIME(13,0,0), L25&lt;M25), 1, 0)
)</f>
        <v>#REF!</v>
      </c>
      <c r="G25" s="70"/>
      <c r="H25" s="71"/>
      <c r="I25" s="72" t="str">
        <f t="shared" si="4"/>
        <v/>
      </c>
      <c r="J25" s="72"/>
      <c r="K25" s="73" t="str">
        <f t="shared" si="0"/>
        <v/>
      </c>
    </row>
    <row r="26" spans="1:11">
      <c r="A26" s="752"/>
      <c r="B26" s="760"/>
      <c r="C26" s="407">
        <f t="shared" si="2"/>
        <v>46135</v>
      </c>
      <c r="D26" s="72" t="str">
        <f t="shared" si="3"/>
        <v>Thu</v>
      </c>
      <c r="E26" s="408" t="e">
        <f>SUM(
  IF(AND(ISNUMBER(G26), ISNUMBER(H26), G26&lt;TIME(13,0,0), H26&gt;TIME(7,45,0)),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 ISNUMBER(M26), L26&lt;TIME(13,0,0), M26&gt;TIME(7,45,0)), 1, 0)
)</f>
        <v>#REF!</v>
      </c>
      <c r="F26" s="408" t="e">
        <f>SUM(
  IF(AND(ISNUMBER(G26), ISNUMBER(H26), H26&gt;TIME(13,0,0), G26&lt;H26),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 ISNUMBER(M26), M26&gt;TIME(13,0,0), L26&lt;M26), 1, 0)
)</f>
        <v>#REF!</v>
      </c>
      <c r="G26" s="70"/>
      <c r="H26" s="71"/>
      <c r="I26" s="72" t="str">
        <f t="shared" si="4"/>
        <v/>
      </c>
      <c r="J26" s="72"/>
      <c r="K26" s="73" t="str">
        <f t="shared" si="0"/>
        <v/>
      </c>
    </row>
    <row r="27" spans="1:11">
      <c r="A27" s="752"/>
      <c r="B27" s="760"/>
      <c r="C27" s="407">
        <f t="shared" si="2"/>
        <v>46136</v>
      </c>
      <c r="D27" s="72" t="str">
        <f t="shared" si="3"/>
        <v>Fri</v>
      </c>
      <c r="E27" s="408" t="e">
        <f>SUM(
  IF(AND(ISNUMBER(G27), ISNUMBER(H27), G27&lt;TIME(13,0,0), H27&gt;TIME(7,45,0)),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IF(AND(ISNUMBER(L27), ISNUMBER(M27), L27&lt;TIME(13,0,0), M27&gt;TIME(7,45,0)), 1, 0)
)</f>
        <v>#REF!</v>
      </c>
      <c r="F27" s="408" t="e">
        <f>SUM(
  IF(AND(ISNUMBER(G27), ISNUMBER(H27), H27&gt;TIME(13,0,0), G27&lt;H27),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IF(AND(ISNUMBER(L27), ISNUMBER(M27), M27&gt;TIME(13,0,0), L27&lt;M27), 1, 0)
)</f>
        <v>#REF!</v>
      </c>
      <c r="G27" s="74"/>
      <c r="H27" s="72"/>
      <c r="I27" s="72" t="str">
        <f t="shared" si="4"/>
        <v/>
      </c>
      <c r="J27" s="72"/>
      <c r="K27" s="73" t="str">
        <f t="shared" si="0"/>
        <v/>
      </c>
    </row>
    <row r="28" spans="1:11">
      <c r="A28" s="752"/>
      <c r="B28" s="760"/>
      <c r="C28" s="407">
        <f t="shared" si="2"/>
        <v>46137</v>
      </c>
      <c r="D28" s="72" t="str">
        <f t="shared" si="3"/>
        <v>Sat</v>
      </c>
      <c r="E28" s="408" t="e">
        <f>SUM(
  IF(AND(ISNUMBER(G28), ISNUMBER(H28), G28&lt;TIME(13,0,0), H28&gt;TIME(7,45,0)),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 ISNUMBER(M28), L28&lt;TIME(13,0,0), M28&gt;TIME(7,45,0)), 1, 0)
)</f>
        <v>#REF!</v>
      </c>
      <c r="F28" s="408" t="e">
        <f>SUM(
  IF(AND(ISNUMBER(G28), ISNUMBER(H28), H28&gt;TIME(13,0,0), G28&lt;H28),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 ISNUMBER(M28), M28&gt;TIME(13,0,0), L28&lt;M28), 1, 0)
)</f>
        <v>#REF!</v>
      </c>
      <c r="G28" s="74"/>
      <c r="H28" s="72"/>
      <c r="I28" s="72" t="str">
        <f t="shared" si="4"/>
        <v/>
      </c>
      <c r="J28" s="72"/>
      <c r="K28" s="73" t="str">
        <f t="shared" si="0"/>
        <v/>
      </c>
    </row>
    <row r="29" spans="1:11">
      <c r="A29" s="752"/>
      <c r="B29" s="760"/>
      <c r="C29" s="407">
        <f t="shared" si="2"/>
        <v>46138</v>
      </c>
      <c r="D29" s="72" t="str">
        <f t="shared" si="3"/>
        <v>Sun</v>
      </c>
      <c r="E29" s="408" t="e">
        <f>SUM(
  IF(AND(ISNUMBER(G29), ISNUMBER(H29), G29&lt;TIME(13,0,0), H29&gt;TIME(7,45,0)),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 ISNUMBER(M29), L29&lt;TIME(13,0,0), M29&gt;TIME(7,45,0)), 1, 0)
)</f>
        <v>#REF!</v>
      </c>
      <c r="F29" s="408" t="e">
        <f>SUM(
  IF(AND(ISNUMBER(G29), ISNUMBER(H29), H29&gt;TIME(13,0,0), G29&lt;H29),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 ISNUMBER(M29), M29&gt;TIME(13,0,0), L29&lt;M29), 1, 0)
)</f>
        <v>#REF!</v>
      </c>
      <c r="G29" s="74"/>
      <c r="H29" s="72"/>
      <c r="I29" s="72" t="str">
        <f t="shared" si="4"/>
        <v/>
      </c>
      <c r="J29" s="72"/>
      <c r="K29" s="73" t="str">
        <f t="shared" si="0"/>
        <v/>
      </c>
    </row>
    <row r="30" spans="1:11">
      <c r="A30" s="752"/>
      <c r="B30" s="760"/>
      <c r="C30" s="407">
        <f t="shared" si="2"/>
        <v>46139</v>
      </c>
      <c r="D30" s="72" t="str">
        <f t="shared" si="3"/>
        <v>Mon</v>
      </c>
      <c r="E30" s="408" t="e">
        <f>SUM(
  IF(AND(ISNUMBER(G30), ISNUMBER(H30), G30&lt;TIME(13,0,0), H30&gt;TIME(7,45,0)),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IF(AND(ISNUMBER(L30), ISNUMBER(M30), L30&lt;TIME(13,0,0), M30&gt;TIME(7,45,0)), 1, 0)
)</f>
        <v>#REF!</v>
      </c>
      <c r="F30" s="408" t="e">
        <f>SUM(
  IF(AND(ISNUMBER(G30), ISNUMBER(H30), H30&gt;TIME(13,0,0), G30&lt;H30),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IF(AND(ISNUMBER(L30), ISNUMBER(M30), M30&gt;TIME(13,0,0), L30&lt;M30), 1, 0)
)</f>
        <v>#REF!</v>
      </c>
      <c r="G30" s="74"/>
      <c r="H30" s="72"/>
      <c r="I30" s="72" t="str">
        <f t="shared" si="4"/>
        <v/>
      </c>
      <c r="J30" s="72"/>
      <c r="K30" s="73" t="str">
        <f t="shared" si="0"/>
        <v/>
      </c>
    </row>
    <row r="31" spans="1:11">
      <c r="A31" s="752"/>
      <c r="B31" s="760"/>
      <c r="C31" s="407">
        <f t="shared" si="2"/>
        <v>46140</v>
      </c>
      <c r="D31" s="72" t="str">
        <f t="shared" si="3"/>
        <v>Tue</v>
      </c>
      <c r="E31" s="408" t="e">
        <f>SUM(
  IF(AND(ISNUMBER(G31), ISNUMBER(H31), G31&lt;TIME(13,0,0), H31&gt;TIME(7,45,0)),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 ISNUMBER(M31), L31&lt;TIME(13,0,0), M31&gt;TIME(7,45,0)), 1, 0)
)</f>
        <v>#REF!</v>
      </c>
      <c r="F31" s="408" t="e">
        <f>SUM(
  IF(AND(ISNUMBER(G31), ISNUMBER(H31), H31&gt;TIME(13,0,0), G31&lt;H31),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 ISNUMBER(M31), M31&gt;TIME(13,0,0), L31&lt;M31), 1, 0)
)</f>
        <v>#REF!</v>
      </c>
      <c r="G31" s="70"/>
      <c r="H31" s="71"/>
      <c r="I31" s="72" t="str">
        <f t="shared" si="4"/>
        <v/>
      </c>
      <c r="J31" s="72"/>
      <c r="K31" s="73" t="str">
        <f t="shared" si="0"/>
        <v/>
      </c>
    </row>
    <row r="32" spans="1:11">
      <c r="A32" s="752"/>
      <c r="B32" s="760"/>
      <c r="C32" s="407">
        <f t="shared" si="2"/>
        <v>46141</v>
      </c>
      <c r="D32" s="72" t="str">
        <f t="shared" si="3"/>
        <v>Wed</v>
      </c>
      <c r="E32" s="408" t="e">
        <f>SUM(
  IF(AND(ISNUMBER(G32), ISNUMBER(H32), G32&lt;TIME(13,0,0), H32&gt;TIME(7,45,0)),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 ISNUMBER(M32), L32&lt;TIME(13,0,0), M32&gt;TIME(7,45,0)), 1, 0)
)</f>
        <v>#REF!</v>
      </c>
      <c r="F32" s="408" t="e">
        <f>SUM(
  IF(AND(ISNUMBER(G32), ISNUMBER(H32), H32&gt;TIME(13,0,0), G32&lt;H32),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 ISNUMBER(M32), M32&gt;TIME(13,0,0), L32&lt;M32), 1, 0)
)</f>
        <v>#REF!</v>
      </c>
      <c r="G32" s="70"/>
      <c r="H32" s="71"/>
      <c r="I32" s="72" t="str">
        <f t="shared" si="4"/>
        <v/>
      </c>
      <c r="J32" s="72"/>
      <c r="K32" s="73" t="str">
        <f t="shared" si="0"/>
        <v/>
      </c>
    </row>
    <row r="33" spans="1:11" ht="14.95" thickBot="1">
      <c r="A33" s="753"/>
      <c r="B33" s="761"/>
      <c r="C33" s="409">
        <f t="shared" si="2"/>
        <v>46142</v>
      </c>
      <c r="D33" s="75" t="str">
        <f t="shared" si="3"/>
        <v>Thu</v>
      </c>
      <c r="E33" s="408" t="e">
        <f>SUM(
  IF(AND(ISNUMBER(G33), ISNUMBER(H33), G33&lt;TIME(13,0,0), H33&gt;TIME(7,45,0)),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 ISNUMBER(M33), L33&lt;TIME(13,0,0), M33&gt;TIME(7,45,0)), 1, 0)
)</f>
        <v>#REF!</v>
      </c>
      <c r="F33" s="408" t="e">
        <f>SUM(
  IF(AND(ISNUMBER(G33), ISNUMBER(H33), H33&gt;TIME(13,0,0), G33&lt;H33),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 ISNUMBER(M33), M33&gt;TIME(13,0,0), L33&lt;M33), 1, 0)
)</f>
        <v>#REF!</v>
      </c>
      <c r="G33" s="140"/>
      <c r="H33" s="141"/>
      <c r="I33" s="75" t="str">
        <f t="shared" si="4"/>
        <v/>
      </c>
      <c r="J33" s="75"/>
      <c r="K33" s="142" t="str">
        <f t="shared" si="0"/>
        <v/>
      </c>
    </row>
    <row r="34" spans="1:11">
      <c r="A34" s="401"/>
      <c r="B34" s="394"/>
      <c r="C34" s="192">
        <f>SUM(G34:K34)</f>
        <v>0</v>
      </c>
      <c r="D34" s="43"/>
      <c r="E34" s="395"/>
      <c r="F34" s="395"/>
      <c r="G34" s="384"/>
      <c r="H34" s="385"/>
      <c r="I34" s="43"/>
      <c r="J34" s="43"/>
      <c r="K34" s="386">
        <f>SUM(K4:K33)</f>
        <v>0</v>
      </c>
    </row>
    <row r="35" spans="1:11" ht="14.95" thickBot="1">
      <c r="A35" s="401"/>
      <c r="B35" s="394"/>
      <c r="C35" s="383"/>
      <c r="D35" s="43"/>
      <c r="E35" s="395"/>
      <c r="F35" s="395"/>
      <c r="G35" s="384"/>
      <c r="H35" s="385"/>
      <c r="I35" s="43"/>
      <c r="J35" s="43"/>
      <c r="K35" s="386"/>
    </row>
    <row r="36" spans="1:11">
      <c r="A36" s="754" t="s">
        <v>3</v>
      </c>
      <c r="B36" s="410"/>
      <c r="C36" s="411">
        <f>C33+1</f>
        <v>46143</v>
      </c>
      <c r="D36" s="61" t="str">
        <f t="shared" si="3"/>
        <v>Fri</v>
      </c>
      <c r="E36" s="412" t="e">
        <f>SUM(
  IF(AND(ISNUMBER(G36), ISNUMBER(H36), G36&lt;TIME(13,0,0), H36&gt;TIME(7,45,0)),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 ISNUMBER(M36), L36&lt;TIME(13,0,0), M36&gt;TIME(7,45,0)), 1, 0)
)</f>
        <v>#REF!</v>
      </c>
      <c r="F36" s="412" t="e">
        <f>SUM(
  IF(AND(ISNUMBER(G36), ISNUMBER(H36), H36&gt;TIME(13,0,0), G36&lt;H36),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 ISNUMBER(M36), M36&gt;TIME(13,0,0), L36&lt;M36), 1, 0)
)</f>
        <v>#REF!</v>
      </c>
      <c r="G36" s="60"/>
      <c r="H36" s="61"/>
      <c r="I36" s="61" t="str">
        <f t="shared" si="4"/>
        <v/>
      </c>
      <c r="J36" s="61"/>
      <c r="K36" s="69" t="str">
        <f t="shared" ref="K36:K66" si="5">IF(I36="","",((I36-J36)*$H$2)+($J$2*J36))</f>
        <v/>
      </c>
    </row>
    <row r="37" spans="1:11" s="15" customFormat="1">
      <c r="A37" s="755"/>
      <c r="B37" s="413"/>
      <c r="C37" s="414">
        <f t="shared" si="2"/>
        <v>46144</v>
      </c>
      <c r="D37" s="64" t="str">
        <f t="shared" si="3"/>
        <v>Sat</v>
      </c>
      <c r="E37" s="415" t="e">
        <f>SUM(
  IF(AND(ISNUMBER(G37), ISNUMBER(H37), G37&lt;TIME(13,0,0), H37&gt;TIME(7,45,0)),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IF(AND(ISNUMBER(L37), ISNUMBER(M37), L37&lt;TIME(13,0,0), M37&gt;TIME(7,45,0)), 1, 0)
)</f>
        <v>#REF!</v>
      </c>
      <c r="F37" s="415" t="e">
        <f>SUM(
  IF(AND(ISNUMBER(G37), ISNUMBER(H37), H37&gt;TIME(13,0,0), G37&lt;H37),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IF(AND(ISNUMBER(L37), ISNUMBER(M37), M37&gt;TIME(13,0,0), L37&lt;M37), 1, 0)
)</f>
        <v>#REF!</v>
      </c>
      <c r="G37" s="63"/>
      <c r="H37" s="64"/>
      <c r="I37" s="64" t="str">
        <f t="shared" si="4"/>
        <v/>
      </c>
      <c r="J37" s="64"/>
      <c r="K37" s="62" t="str">
        <f t="shared" si="5"/>
        <v/>
      </c>
    </row>
    <row r="38" spans="1:11">
      <c r="A38" s="755"/>
      <c r="B38" s="413"/>
      <c r="C38" s="414">
        <f t="shared" si="2"/>
        <v>46145</v>
      </c>
      <c r="D38" s="64" t="str">
        <f t="shared" si="3"/>
        <v>Sun</v>
      </c>
      <c r="E38" s="415" t="e">
        <f>SUM(
  IF(AND(ISNUMBER(G38), ISNUMBER(H38), G38&lt;TIME(13,0,0), H38&gt;TIME(7,45,0)),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 ISNUMBER(M38), L38&lt;TIME(13,0,0), M38&gt;TIME(7,45,0)), 1, 0)
)</f>
        <v>#REF!</v>
      </c>
      <c r="F38" s="415" t="e">
        <f>SUM(
  IF(AND(ISNUMBER(G38), ISNUMBER(H38), H38&gt;TIME(13,0,0), G38&lt;H38),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 ISNUMBER(M38), M38&gt;TIME(13,0,0), L38&lt;M38), 1, 0)
)</f>
        <v>#REF!</v>
      </c>
      <c r="G38" s="63"/>
      <c r="H38" s="64"/>
      <c r="I38" s="64" t="str">
        <f t="shared" si="4"/>
        <v/>
      </c>
      <c r="J38" s="64"/>
      <c r="K38" s="62" t="str">
        <f t="shared" si="5"/>
        <v/>
      </c>
    </row>
    <row r="39" spans="1:11">
      <c r="A39" s="755"/>
      <c r="B39" s="413"/>
      <c r="C39" s="414">
        <f t="shared" si="2"/>
        <v>46146</v>
      </c>
      <c r="D39" s="64" t="str">
        <f t="shared" si="3"/>
        <v>Mon</v>
      </c>
      <c r="E39" s="415" t="e">
        <f>SUM(
  IF(AND(ISNUMBER(G39), ISNUMBER(H39), G39&lt;TIME(13,0,0), H39&gt;TIME(7,45,0)),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 ISNUMBER(M39), L39&lt;TIME(13,0,0), M39&gt;TIME(7,45,0)), 1, 0)
)</f>
        <v>#REF!</v>
      </c>
      <c r="F39" s="415" t="e">
        <f>SUM(
  IF(AND(ISNUMBER(G39), ISNUMBER(H39), H39&gt;TIME(13,0,0), G39&lt;H39),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 ISNUMBER(M39), M39&gt;TIME(13,0,0), L39&lt;M39), 1, 0)
)</f>
        <v>#REF!</v>
      </c>
      <c r="G39" s="63"/>
      <c r="H39" s="64"/>
      <c r="I39" s="64" t="str">
        <f t="shared" si="4"/>
        <v/>
      </c>
      <c r="J39" s="64"/>
      <c r="K39" s="62" t="str">
        <f t="shared" si="5"/>
        <v/>
      </c>
    </row>
    <row r="40" spans="1:11">
      <c r="A40" s="755"/>
      <c r="B40" s="413"/>
      <c r="C40" s="414">
        <f t="shared" si="2"/>
        <v>46147</v>
      </c>
      <c r="D40" s="64" t="str">
        <f t="shared" si="3"/>
        <v>Tue</v>
      </c>
      <c r="E40" s="415" t="e">
        <f>SUM(
  IF(AND(ISNUMBER(G40), ISNUMBER(H40), G40&lt;TIME(13,0,0), H40&gt;TIME(7,45,0)),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IF(AND(ISNUMBER(L40), ISNUMBER(M40), L40&lt;TIME(13,0,0), M40&gt;TIME(7,45,0)), 1, 0)
)</f>
        <v>#REF!</v>
      </c>
      <c r="F40" s="415" t="e">
        <f>SUM(
  IF(AND(ISNUMBER(G40), ISNUMBER(H40), H40&gt;TIME(13,0,0), G40&lt;H40),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IF(AND(ISNUMBER(L40), ISNUMBER(M40), M40&gt;TIME(13,0,0), L40&lt;M40), 1, 0)
)</f>
        <v>#REF!</v>
      </c>
      <c r="G40" s="65"/>
      <c r="H40" s="66"/>
      <c r="I40" s="64" t="str">
        <f t="shared" si="4"/>
        <v/>
      </c>
      <c r="J40" s="64"/>
      <c r="K40" s="62" t="str">
        <f t="shared" si="5"/>
        <v/>
      </c>
    </row>
    <row r="41" spans="1:11">
      <c r="A41" s="755"/>
      <c r="B41" s="413"/>
      <c r="C41" s="414">
        <f t="shared" si="2"/>
        <v>46148</v>
      </c>
      <c r="D41" s="64" t="str">
        <f t="shared" si="3"/>
        <v>Wed</v>
      </c>
      <c r="E41" s="415" t="e">
        <f>SUM(
  IF(AND(ISNUMBER(G41), ISNUMBER(H41), G41&lt;TIME(13,0,0), H41&gt;TIME(7,45,0)),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IF(AND(ISNUMBER(L41), ISNUMBER(M41), L41&lt;TIME(13,0,0), M41&gt;TIME(7,45,0)), 1, 0)
)</f>
        <v>#REF!</v>
      </c>
      <c r="F41" s="415" t="e">
        <f>SUM(
  IF(AND(ISNUMBER(G41), ISNUMBER(H41), H41&gt;TIME(13,0,0), G41&lt;H41),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IF(AND(ISNUMBER(L41), ISNUMBER(M41), M41&gt;TIME(13,0,0), L41&lt;M41), 1, 0)
)</f>
        <v>#REF!</v>
      </c>
      <c r="G41" s="65"/>
      <c r="H41" s="66"/>
      <c r="I41" s="64" t="str">
        <f t="shared" si="4"/>
        <v/>
      </c>
      <c r="J41" s="64"/>
      <c r="K41" s="62" t="str">
        <f t="shared" si="5"/>
        <v/>
      </c>
    </row>
    <row r="42" spans="1:11">
      <c r="A42" s="755"/>
      <c r="B42" s="413"/>
      <c r="C42" s="414">
        <f t="shared" si="2"/>
        <v>46149</v>
      </c>
      <c r="D42" s="64" t="str">
        <f t="shared" si="3"/>
        <v>Thu</v>
      </c>
      <c r="E42" s="415" t="e">
        <f>SUM(
  IF(AND(ISNUMBER(G42), ISNUMBER(H42), G42&lt;TIME(13,0,0), H42&gt;TIME(7,45,0)),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IF(AND(ISNUMBER(L42), ISNUMBER(M42), L42&lt;TIME(13,0,0), M42&gt;TIME(7,45,0)), 1, 0)
)</f>
        <v>#REF!</v>
      </c>
      <c r="F42" s="415" t="e">
        <f>SUM(
  IF(AND(ISNUMBER(G42), ISNUMBER(H42), H42&gt;TIME(13,0,0), G42&lt;H42),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IF(AND(ISNUMBER(L42), ISNUMBER(M42), M42&gt;TIME(13,0,0), L42&lt;M42), 1, 0)
)</f>
        <v>#REF!</v>
      </c>
      <c r="G42" s="65"/>
      <c r="H42" s="66"/>
      <c r="I42" s="64" t="str">
        <f t="shared" si="4"/>
        <v/>
      </c>
      <c r="J42" s="64"/>
      <c r="K42" s="62" t="str">
        <f t="shared" si="5"/>
        <v/>
      </c>
    </row>
    <row r="43" spans="1:11">
      <c r="A43" s="755"/>
      <c r="B43" s="413"/>
      <c r="C43" s="414">
        <f t="shared" si="2"/>
        <v>46150</v>
      </c>
      <c r="D43" s="64" t="str">
        <f t="shared" si="3"/>
        <v>Fri</v>
      </c>
      <c r="E43" s="415" t="e">
        <f>SUM(
  IF(AND(ISNUMBER(G43), ISNUMBER(H43), G43&lt;TIME(13,0,0), H43&gt;TIME(7,45,0)),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IF(AND(ISNUMBER(L43), ISNUMBER(M43), L43&lt;TIME(13,0,0), M43&gt;TIME(7,45,0)), 1, 0)
)</f>
        <v>#REF!</v>
      </c>
      <c r="F43" s="415" t="e">
        <f>SUM(
  IF(AND(ISNUMBER(G43), ISNUMBER(H43), H43&gt;TIME(13,0,0), G43&lt;H43),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IF(AND(ISNUMBER(L43), ISNUMBER(M43), M43&gt;TIME(13,0,0), L43&lt;M43), 1, 0)
)</f>
        <v>#REF!</v>
      </c>
      <c r="G43" s="63"/>
      <c r="H43" s="64"/>
      <c r="I43" s="64" t="str">
        <f t="shared" si="4"/>
        <v/>
      </c>
      <c r="J43" s="64"/>
      <c r="K43" s="62" t="str">
        <f t="shared" si="5"/>
        <v/>
      </c>
    </row>
    <row r="44" spans="1:11">
      <c r="A44" s="755"/>
      <c r="B44" s="413"/>
      <c r="C44" s="414">
        <f t="shared" si="2"/>
        <v>46151</v>
      </c>
      <c r="D44" s="64" t="str">
        <f t="shared" si="3"/>
        <v>Sat</v>
      </c>
      <c r="E44" s="415" t="e">
        <f>SUM(
  IF(AND(ISNUMBER(G44), ISNUMBER(H44), G44&lt;TIME(13,0,0), H44&gt;TIME(7,45,0)),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IF(AND(ISNUMBER(L44), ISNUMBER(M44), L44&lt;TIME(13,0,0), M44&gt;TIME(7,45,0)), 1, 0)
)</f>
        <v>#REF!</v>
      </c>
      <c r="F44" s="415" t="e">
        <f>SUM(
  IF(AND(ISNUMBER(G44), ISNUMBER(H44), H44&gt;TIME(13,0,0), G44&lt;H44),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IF(AND(ISNUMBER(L44), ISNUMBER(M44), M44&gt;TIME(13,0,0), L44&lt;M44), 1, 0)
)</f>
        <v>#REF!</v>
      </c>
      <c r="G44" s="63"/>
      <c r="H44" s="64"/>
      <c r="I44" s="64" t="str">
        <f t="shared" si="4"/>
        <v/>
      </c>
      <c r="J44" s="64"/>
      <c r="K44" s="62" t="str">
        <f t="shared" si="5"/>
        <v/>
      </c>
    </row>
    <row r="45" spans="1:11">
      <c r="A45" s="755"/>
      <c r="B45" s="413"/>
      <c r="C45" s="414">
        <f t="shared" si="2"/>
        <v>46152</v>
      </c>
      <c r="D45" s="64" t="str">
        <f t="shared" si="3"/>
        <v>Sun</v>
      </c>
      <c r="E45" s="415" t="e">
        <f>SUM(
  IF(AND(ISNUMBER(G45), ISNUMBER(H45), G45&lt;TIME(13,0,0), H45&gt;TIME(7,45,0)),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IF(AND(ISNUMBER(L45), ISNUMBER(M45), L45&lt;TIME(13,0,0), M45&gt;TIME(7,45,0)), 1, 0)
)</f>
        <v>#REF!</v>
      </c>
      <c r="F45" s="415" t="e">
        <f>SUM(
  IF(AND(ISNUMBER(G45), ISNUMBER(H45), H45&gt;TIME(13,0,0), G45&lt;H45),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IF(AND(ISNUMBER(L45), ISNUMBER(M45), M45&gt;TIME(13,0,0), L45&lt;M45), 1, 0)
)</f>
        <v>#REF!</v>
      </c>
      <c r="G45" s="63"/>
      <c r="H45" s="64"/>
      <c r="I45" s="64" t="str">
        <f t="shared" si="4"/>
        <v/>
      </c>
      <c r="J45" s="64"/>
      <c r="K45" s="62" t="str">
        <f t="shared" si="5"/>
        <v/>
      </c>
    </row>
    <row r="46" spans="1:11">
      <c r="A46" s="755"/>
      <c r="B46" s="413"/>
      <c r="C46" s="414">
        <f t="shared" si="2"/>
        <v>46153</v>
      </c>
      <c r="D46" s="64" t="str">
        <f t="shared" si="3"/>
        <v>Mon</v>
      </c>
      <c r="E46" s="415" t="e">
        <f>SUM(
  IF(AND(ISNUMBER(G46), ISNUMBER(H46), G46&lt;TIME(13,0,0), H46&gt;TIME(7,45,0)),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IF(AND(ISNUMBER(L46), ISNUMBER(M46), L46&lt;TIME(13,0,0), M46&gt;TIME(7,45,0)), 1, 0)
)</f>
        <v>#REF!</v>
      </c>
      <c r="F46" s="415" t="e">
        <f>SUM(
  IF(AND(ISNUMBER(G46), ISNUMBER(H46), H46&gt;TIME(13,0,0), G46&lt;H46),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IF(AND(ISNUMBER(L46), ISNUMBER(M46), M46&gt;TIME(13,0,0), L46&lt;M46), 1, 0)
)</f>
        <v>#REF!</v>
      </c>
      <c r="G46" s="63"/>
      <c r="H46" s="64"/>
      <c r="I46" s="64" t="str">
        <f t="shared" si="4"/>
        <v/>
      </c>
      <c r="J46" s="64"/>
      <c r="K46" s="62" t="str">
        <f t="shared" si="5"/>
        <v/>
      </c>
    </row>
    <row r="47" spans="1:11">
      <c r="A47" s="755"/>
      <c r="B47" s="413"/>
      <c r="C47" s="414">
        <f t="shared" si="2"/>
        <v>46154</v>
      </c>
      <c r="D47" s="64" t="str">
        <f t="shared" si="3"/>
        <v>Tue</v>
      </c>
      <c r="E47" s="415" t="e">
        <f>SUM(
  IF(AND(ISNUMBER(G47), ISNUMBER(H47), G47&lt;TIME(13,0,0), H47&gt;TIME(7,45,0)),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IF(AND(ISNUMBER(L47), ISNUMBER(M47), L47&lt;TIME(13,0,0), M47&gt;TIME(7,45,0)), 1, 0)
)</f>
        <v>#REF!</v>
      </c>
      <c r="F47" s="415" t="e">
        <f>SUM(
  IF(AND(ISNUMBER(G47), ISNUMBER(H47), H47&gt;TIME(13,0,0), G47&lt;H47),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IF(AND(ISNUMBER(L47), ISNUMBER(M47), M47&gt;TIME(13,0,0), L47&lt;M47), 1, 0)
)</f>
        <v>#REF!</v>
      </c>
      <c r="G47" s="65"/>
      <c r="H47" s="66"/>
      <c r="I47" s="64" t="str">
        <f t="shared" si="4"/>
        <v/>
      </c>
      <c r="J47" s="64"/>
      <c r="K47" s="62" t="str">
        <f t="shared" si="5"/>
        <v/>
      </c>
    </row>
    <row r="48" spans="1:11">
      <c r="A48" s="755"/>
      <c r="B48" s="413"/>
      <c r="C48" s="414">
        <f t="shared" si="2"/>
        <v>46155</v>
      </c>
      <c r="D48" s="64" t="str">
        <f t="shared" si="3"/>
        <v>Wed</v>
      </c>
      <c r="E48" s="415" t="e">
        <f>SUM(
  IF(AND(ISNUMBER(G48), ISNUMBER(H48), G48&lt;TIME(13,0,0), H48&gt;TIME(7,45,0)),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IF(AND(ISNUMBER(L48), ISNUMBER(M48), L48&lt;TIME(13,0,0), M48&gt;TIME(7,45,0)), 1, 0)
)</f>
        <v>#REF!</v>
      </c>
      <c r="F48" s="415" t="e">
        <f>SUM(
  IF(AND(ISNUMBER(G48), ISNUMBER(H48), H48&gt;TIME(13,0,0), G48&lt;H48),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IF(AND(ISNUMBER(L48), ISNUMBER(M48), M48&gt;TIME(13,0,0), L48&lt;M48), 1, 0)
)</f>
        <v>#REF!</v>
      </c>
      <c r="G48" s="65"/>
      <c r="H48" s="66"/>
      <c r="I48" s="64" t="str">
        <f t="shared" si="4"/>
        <v/>
      </c>
      <c r="J48" s="64"/>
      <c r="K48" s="62" t="str">
        <f t="shared" si="5"/>
        <v/>
      </c>
    </row>
    <row r="49" spans="1:11">
      <c r="A49" s="755"/>
      <c r="B49" s="413"/>
      <c r="C49" s="414">
        <f t="shared" si="2"/>
        <v>46156</v>
      </c>
      <c r="D49" s="64" t="str">
        <f t="shared" si="3"/>
        <v>Thu</v>
      </c>
      <c r="E49" s="415" t="e">
        <f>SUM(
  IF(AND(ISNUMBER(G49), ISNUMBER(H49), G49&lt;TIME(13,0,0), H49&gt;TIME(7,45,0)),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IF(AND(ISNUMBER(L49), ISNUMBER(M49), L49&lt;TIME(13,0,0), M49&gt;TIME(7,45,0)), 1, 0)
)</f>
        <v>#REF!</v>
      </c>
      <c r="F49" s="415" t="e">
        <f>SUM(
  IF(AND(ISNUMBER(G49), ISNUMBER(H49), H49&gt;TIME(13,0,0), G49&lt;H49),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IF(AND(ISNUMBER(L49), ISNUMBER(M49), M49&gt;TIME(13,0,0), L49&lt;M49), 1, 0)
)</f>
        <v>#REF!</v>
      </c>
      <c r="G49" s="65"/>
      <c r="H49" s="66"/>
      <c r="I49" s="64" t="str">
        <f t="shared" si="4"/>
        <v/>
      </c>
      <c r="J49" s="64"/>
      <c r="K49" s="62" t="str">
        <f t="shared" si="5"/>
        <v/>
      </c>
    </row>
    <row r="50" spans="1:11">
      <c r="A50" s="755"/>
      <c r="B50" s="413"/>
      <c r="C50" s="414">
        <f t="shared" si="2"/>
        <v>46157</v>
      </c>
      <c r="D50" s="64" t="str">
        <f t="shared" si="3"/>
        <v>Fri</v>
      </c>
      <c r="E50" s="415" t="e">
        <f>SUM(
  IF(AND(ISNUMBER(G50), ISNUMBER(H50), G50&lt;TIME(13,0,0), H50&gt;TIME(7,45,0)),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IF(AND(ISNUMBER(L50), ISNUMBER(M50), L50&lt;TIME(13,0,0), M50&gt;TIME(7,45,0)), 1, 0)
)</f>
        <v>#REF!</v>
      </c>
      <c r="F50" s="415" t="e">
        <f>SUM(
  IF(AND(ISNUMBER(G50), ISNUMBER(H50), H50&gt;TIME(13,0,0), G50&lt;H50),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IF(AND(ISNUMBER(L50), ISNUMBER(M50), M50&gt;TIME(13,0,0), L50&lt;M50), 1, 0)
)</f>
        <v>#REF!</v>
      </c>
      <c r="G50" s="63"/>
      <c r="H50" s="64"/>
      <c r="I50" s="64" t="str">
        <f t="shared" si="4"/>
        <v/>
      </c>
      <c r="J50" s="64"/>
      <c r="K50" s="62" t="str">
        <f t="shared" si="5"/>
        <v/>
      </c>
    </row>
    <row r="51" spans="1:11">
      <c r="A51" s="755"/>
      <c r="B51" s="413"/>
      <c r="C51" s="414">
        <f t="shared" si="2"/>
        <v>46158</v>
      </c>
      <c r="D51" s="64" t="str">
        <f t="shared" si="3"/>
        <v>Sat</v>
      </c>
      <c r="E51" s="415" t="e">
        <f>SUM(
  IF(AND(ISNUMBER(G51), ISNUMBER(H51), G51&lt;TIME(13,0,0), H51&gt;TIME(7,45,0)),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IF(AND(ISNUMBER(L51), ISNUMBER(M51), L51&lt;TIME(13,0,0), M51&gt;TIME(7,45,0)), 1, 0)
)</f>
        <v>#REF!</v>
      </c>
      <c r="F51" s="415" t="e">
        <f>SUM(
  IF(AND(ISNUMBER(G51), ISNUMBER(H51), H51&gt;TIME(13,0,0), G51&lt;H51),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IF(AND(ISNUMBER(L51), ISNUMBER(M51), M51&gt;TIME(13,0,0), L51&lt;M51), 1, 0)
)</f>
        <v>#REF!</v>
      </c>
      <c r="G51" s="63"/>
      <c r="H51" s="64"/>
      <c r="I51" s="64" t="str">
        <f t="shared" si="4"/>
        <v/>
      </c>
      <c r="J51" s="64"/>
      <c r="K51" s="62" t="str">
        <f t="shared" si="5"/>
        <v/>
      </c>
    </row>
    <row r="52" spans="1:11">
      <c r="A52" s="755"/>
      <c r="B52" s="413"/>
      <c r="C52" s="414">
        <f t="shared" si="2"/>
        <v>46159</v>
      </c>
      <c r="D52" s="64" t="str">
        <f t="shared" si="3"/>
        <v>Sun</v>
      </c>
      <c r="E52" s="415" t="e">
        <f>SUM(
  IF(AND(ISNUMBER(G52), ISNUMBER(H52), G52&lt;TIME(13,0,0), H52&gt;TIME(7,45,0)),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IF(AND(ISNUMBER(L52), ISNUMBER(M52), L52&lt;TIME(13,0,0), M52&gt;TIME(7,45,0)), 1, 0)
)</f>
        <v>#REF!</v>
      </c>
      <c r="F52" s="415" t="e">
        <f>SUM(
  IF(AND(ISNUMBER(G52), ISNUMBER(H52), H52&gt;TIME(13,0,0), G52&lt;H52),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IF(AND(ISNUMBER(L52), ISNUMBER(M52), M52&gt;TIME(13,0,0), L52&lt;M52), 1, 0)
)</f>
        <v>#REF!</v>
      </c>
      <c r="G52" s="63"/>
      <c r="H52" s="64"/>
      <c r="I52" s="64" t="str">
        <f t="shared" si="4"/>
        <v/>
      </c>
      <c r="J52" s="64"/>
      <c r="K52" s="62" t="str">
        <f t="shared" si="5"/>
        <v/>
      </c>
    </row>
    <row r="53" spans="1:11">
      <c r="A53" s="755"/>
      <c r="B53" s="413"/>
      <c r="C53" s="414">
        <f t="shared" si="2"/>
        <v>46160</v>
      </c>
      <c r="D53" s="64" t="str">
        <f t="shared" si="3"/>
        <v>Mon</v>
      </c>
      <c r="E53" s="415" t="e">
        <f>SUM(
  IF(AND(ISNUMBER(G53), ISNUMBER(H53), G53&lt;TIME(13,0,0), H53&gt;TIME(7,45,0)),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IF(AND(ISNUMBER(L53), ISNUMBER(M53), L53&lt;TIME(13,0,0), M53&gt;TIME(7,45,0)), 1, 0)
)</f>
        <v>#REF!</v>
      </c>
      <c r="F53" s="415" t="e">
        <f>SUM(
  IF(AND(ISNUMBER(G53), ISNUMBER(H53), H53&gt;TIME(13,0,0), G53&lt;H53),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IF(AND(ISNUMBER(L53), ISNUMBER(M53), M53&gt;TIME(13,0,0), L53&lt;M53), 1, 0)
)</f>
        <v>#REF!</v>
      </c>
      <c r="G53" s="63"/>
      <c r="H53" s="64"/>
      <c r="I53" s="64" t="str">
        <f t="shared" si="4"/>
        <v/>
      </c>
      <c r="J53" s="64"/>
      <c r="K53" s="62" t="str">
        <f t="shared" si="5"/>
        <v/>
      </c>
    </row>
    <row r="54" spans="1:11">
      <c r="A54" s="755"/>
      <c r="B54" s="413"/>
      <c r="C54" s="414">
        <f t="shared" si="2"/>
        <v>46161</v>
      </c>
      <c r="D54" s="64" t="str">
        <f t="shared" si="3"/>
        <v>Tue</v>
      </c>
      <c r="E54" s="415" t="e">
        <f>SUM(
  IF(AND(ISNUMBER(G54), ISNUMBER(H54), G54&lt;TIME(13,0,0), H54&gt;TIME(7,45,0)),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IF(AND(ISNUMBER(L54), ISNUMBER(M54), L54&lt;TIME(13,0,0), M54&gt;TIME(7,45,0)), 1, 0)
)</f>
        <v>#REF!</v>
      </c>
      <c r="F54" s="415" t="e">
        <f>SUM(
  IF(AND(ISNUMBER(G54), ISNUMBER(H54), H54&gt;TIME(13,0,0), G54&lt;H54),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IF(AND(ISNUMBER(L54), ISNUMBER(M54), M54&gt;TIME(13,0,0), L54&lt;M54), 1, 0)
)</f>
        <v>#REF!</v>
      </c>
      <c r="G54" s="65"/>
      <c r="H54" s="66"/>
      <c r="I54" s="64" t="str">
        <f t="shared" si="4"/>
        <v/>
      </c>
      <c r="J54" s="64"/>
      <c r="K54" s="62" t="str">
        <f t="shared" si="5"/>
        <v/>
      </c>
    </row>
    <row r="55" spans="1:11">
      <c r="A55" s="755"/>
      <c r="B55" s="413"/>
      <c r="C55" s="414">
        <f t="shared" si="2"/>
        <v>46162</v>
      </c>
      <c r="D55" s="64" t="str">
        <f t="shared" si="3"/>
        <v>Wed</v>
      </c>
      <c r="E55" s="415" t="e">
        <f>SUM(
  IF(AND(ISNUMBER(G55), ISNUMBER(H55), G55&lt;TIME(13,0,0), H55&gt;TIME(7,45,0)),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IF(AND(ISNUMBER(L55), ISNUMBER(M55), L55&lt;TIME(13,0,0), M55&gt;TIME(7,45,0)), 1, 0)
)</f>
        <v>#REF!</v>
      </c>
      <c r="F55" s="415" t="e">
        <f>SUM(
  IF(AND(ISNUMBER(G55), ISNUMBER(H55), H55&gt;TIME(13,0,0), G55&lt;H55),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IF(AND(ISNUMBER(L55), ISNUMBER(M55), M55&gt;TIME(13,0,0), L55&lt;M55), 1, 0)
)</f>
        <v>#REF!</v>
      </c>
      <c r="G55" s="65"/>
      <c r="H55" s="66"/>
      <c r="I55" s="64" t="str">
        <f t="shared" si="4"/>
        <v/>
      </c>
      <c r="J55" s="64"/>
      <c r="K55" s="62" t="str">
        <f t="shared" si="5"/>
        <v/>
      </c>
    </row>
    <row r="56" spans="1:11">
      <c r="A56" s="755"/>
      <c r="B56" s="413"/>
      <c r="C56" s="414">
        <f t="shared" si="2"/>
        <v>46163</v>
      </c>
      <c r="D56" s="64" t="str">
        <f t="shared" si="3"/>
        <v>Thu</v>
      </c>
      <c r="E56" s="415" t="e">
        <f>SUM(
  IF(AND(ISNUMBER(G56), ISNUMBER(H56), G56&lt;TIME(13,0,0), H56&gt;TIME(7,45,0)),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IF(AND(ISNUMBER(L56), ISNUMBER(M56), L56&lt;TIME(13,0,0), M56&gt;TIME(7,45,0)), 1, 0)
)</f>
        <v>#REF!</v>
      </c>
      <c r="F56" s="415" t="e">
        <f>SUM(
  IF(AND(ISNUMBER(G56), ISNUMBER(H56), H56&gt;TIME(13,0,0), G56&lt;H56),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IF(AND(ISNUMBER(L56), ISNUMBER(M56), M56&gt;TIME(13,0,0), L56&lt;M56), 1, 0)
)</f>
        <v>#REF!</v>
      </c>
      <c r="G56" s="65"/>
      <c r="H56" s="66"/>
      <c r="I56" s="64" t="str">
        <f t="shared" si="4"/>
        <v/>
      </c>
      <c r="J56" s="64"/>
      <c r="K56" s="62" t="str">
        <f t="shared" si="5"/>
        <v/>
      </c>
    </row>
    <row r="57" spans="1:11">
      <c r="A57" s="755"/>
      <c r="B57" s="413"/>
      <c r="C57" s="414">
        <f t="shared" si="2"/>
        <v>46164</v>
      </c>
      <c r="D57" s="64" t="str">
        <f t="shared" si="3"/>
        <v>Fri</v>
      </c>
      <c r="E57" s="415" t="e">
        <f>SUM(
  IF(AND(ISNUMBER(G57), ISNUMBER(H57), G57&lt;TIME(13,0,0), H57&gt;TIME(7,45,0)),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IF(AND(ISNUMBER(L57), ISNUMBER(M57), L57&lt;TIME(13,0,0), M57&gt;TIME(7,45,0)), 1, 0)
)</f>
        <v>#REF!</v>
      </c>
      <c r="F57" s="415" t="e">
        <f>SUM(
  IF(AND(ISNUMBER(G57), ISNUMBER(H57), H57&gt;TIME(13,0,0), G57&lt;H57),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IF(AND(ISNUMBER(L57), ISNUMBER(M57), M57&gt;TIME(13,0,0), L57&lt;M57), 1, 0)
)</f>
        <v>#REF!</v>
      </c>
      <c r="G57" s="63"/>
      <c r="H57" s="64"/>
      <c r="I57" s="64" t="str">
        <f t="shared" si="4"/>
        <v/>
      </c>
      <c r="J57" s="64"/>
      <c r="K57" s="62" t="str">
        <f t="shared" si="5"/>
        <v/>
      </c>
    </row>
    <row r="58" spans="1:11">
      <c r="A58" s="755"/>
      <c r="B58" s="413"/>
      <c r="C58" s="414">
        <f t="shared" si="2"/>
        <v>46165</v>
      </c>
      <c r="D58" s="64" t="str">
        <f t="shared" si="3"/>
        <v>Sat</v>
      </c>
      <c r="E58" s="415" t="e">
        <f>SUM(
  IF(AND(ISNUMBER(G58), ISNUMBER(H58), G58&lt;TIME(13,0,0), H58&gt;TIME(7,45,0)),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IF(AND(ISNUMBER(L58), ISNUMBER(M58), L58&lt;TIME(13,0,0), M58&gt;TIME(7,45,0)), 1, 0)
)</f>
        <v>#REF!</v>
      </c>
      <c r="F58" s="415" t="e">
        <f>SUM(
  IF(AND(ISNUMBER(G58), ISNUMBER(H58), H58&gt;TIME(13,0,0), G58&lt;H58),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IF(AND(ISNUMBER(L58), ISNUMBER(M58), M58&gt;TIME(13,0,0), L58&lt;M58), 1, 0)
)</f>
        <v>#REF!</v>
      </c>
      <c r="G58" s="63"/>
      <c r="H58" s="64"/>
      <c r="I58" s="64" t="str">
        <f t="shared" si="4"/>
        <v/>
      </c>
      <c r="J58" s="64"/>
      <c r="K58" s="62" t="str">
        <f t="shared" si="5"/>
        <v/>
      </c>
    </row>
    <row r="59" spans="1:11">
      <c r="A59" s="755"/>
      <c r="B59" s="413"/>
      <c r="C59" s="414">
        <f t="shared" si="2"/>
        <v>46166</v>
      </c>
      <c r="D59" s="64" t="str">
        <f t="shared" si="3"/>
        <v>Sun</v>
      </c>
      <c r="E59" s="415" t="e">
        <f>SUM(
  IF(AND(ISNUMBER(G59), ISNUMBER(H59), G59&lt;TIME(13,0,0), H59&gt;TIME(7,45,0)),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IF(AND(ISNUMBER(L59), ISNUMBER(M59), L59&lt;TIME(13,0,0), M59&gt;TIME(7,45,0)), 1, 0)
)</f>
        <v>#REF!</v>
      </c>
      <c r="F59" s="415" t="e">
        <f>SUM(
  IF(AND(ISNUMBER(G59), ISNUMBER(H59), H59&gt;TIME(13,0,0), G59&lt;H59),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IF(AND(ISNUMBER(L59), ISNUMBER(M59), M59&gt;TIME(13,0,0), L59&lt;M59), 1, 0)
)</f>
        <v>#REF!</v>
      </c>
      <c r="G59" s="63"/>
      <c r="H59" s="64"/>
      <c r="I59" s="64" t="str">
        <f t="shared" si="4"/>
        <v/>
      </c>
      <c r="J59" s="64"/>
      <c r="K59" s="62" t="str">
        <f t="shared" si="5"/>
        <v/>
      </c>
    </row>
    <row r="60" spans="1:11">
      <c r="A60" s="755"/>
      <c r="B60" s="762" t="s">
        <v>73</v>
      </c>
      <c r="C60" s="396">
        <f t="shared" si="2"/>
        <v>46167</v>
      </c>
      <c r="D60" s="47" t="str">
        <f t="shared" si="3"/>
        <v>Mon</v>
      </c>
      <c r="E60" s="397" t="e">
        <f>SUM(
  IF(AND(ISNUMBER(G60), ISNUMBER(H60), G60&lt;TIME(13,0,0), H60&gt;TIME(7,45,0)),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IF(AND(ISNUMBER(L60), ISNUMBER(M60), L60&lt;TIME(13,0,0), M60&gt;TIME(7,45,0)), 1, 0)
)</f>
        <v>#REF!</v>
      </c>
      <c r="F60" s="397" t="e">
        <f>SUM(
  IF(AND(ISNUMBER(G60), ISNUMBER(H60), H60&gt;TIME(13,0,0), G60&lt;H60),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IF(AND(ISNUMBER(L60), ISNUMBER(M60), M60&gt;TIME(13,0,0), L60&lt;M60), 1, 0)
)</f>
        <v>#REF!</v>
      </c>
      <c r="G60" s="49"/>
      <c r="H60" s="47"/>
      <c r="I60" s="47" t="str">
        <f t="shared" si="4"/>
        <v/>
      </c>
      <c r="J60" s="47"/>
      <c r="K60" s="48" t="str">
        <f t="shared" si="5"/>
        <v/>
      </c>
    </row>
    <row r="61" spans="1:11">
      <c r="A61" s="755"/>
      <c r="B61" s="762"/>
      <c r="C61" s="396">
        <f t="shared" si="2"/>
        <v>46168</v>
      </c>
      <c r="D61" s="47" t="str">
        <f t="shared" si="3"/>
        <v>Tue</v>
      </c>
      <c r="E61" s="397" t="e">
        <f>SUM(
  IF(AND(ISNUMBER(G61), ISNUMBER(H61), G61&lt;TIME(13,0,0), H61&gt;TIME(7,45,0)),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IF(AND(ISNUMBER(L61), ISNUMBER(M61), L61&lt;TIME(13,0,0), M61&gt;TIME(7,45,0)), 1, 0)
)</f>
        <v>#REF!</v>
      </c>
      <c r="F61" s="397" t="e">
        <f>SUM(
  IF(AND(ISNUMBER(G61), ISNUMBER(H61), H61&gt;TIME(13,0,0), G61&lt;H61),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IF(AND(ISNUMBER(L61), ISNUMBER(M61), M61&gt;TIME(13,0,0), L61&lt;M61), 1, 0)
)</f>
        <v>#REF!</v>
      </c>
      <c r="G61" s="45"/>
      <c r="H61" s="46"/>
      <c r="I61" s="47" t="str">
        <f t="shared" si="4"/>
        <v/>
      </c>
      <c r="J61" s="47"/>
      <c r="K61" s="48" t="str">
        <f t="shared" si="5"/>
        <v/>
      </c>
    </row>
    <row r="62" spans="1:11">
      <c r="A62" s="755"/>
      <c r="B62" s="762"/>
      <c r="C62" s="396">
        <f t="shared" si="2"/>
        <v>46169</v>
      </c>
      <c r="D62" s="47" t="str">
        <f t="shared" si="3"/>
        <v>Wed</v>
      </c>
      <c r="E62" s="397" t="e">
        <f>SUM(
  IF(AND(ISNUMBER(G62), ISNUMBER(H62), G62&lt;TIME(13,0,0), H62&gt;TIME(7,45,0)),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IF(AND(ISNUMBER(L62), ISNUMBER(M62), L62&lt;TIME(13,0,0), M62&gt;TIME(7,45,0)), 1, 0)
)</f>
        <v>#REF!</v>
      </c>
      <c r="F62" s="397" t="e">
        <f>SUM(
  IF(AND(ISNUMBER(G62), ISNUMBER(H62), H62&gt;TIME(13,0,0), G62&lt;H62),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IF(AND(ISNUMBER(L62), ISNUMBER(M62), M62&gt;TIME(13,0,0), L62&lt;M62), 1, 0)
)</f>
        <v>#REF!</v>
      </c>
      <c r="G62" s="45"/>
      <c r="H62" s="46"/>
      <c r="I62" s="47" t="str">
        <f t="shared" si="4"/>
        <v/>
      </c>
      <c r="J62" s="47"/>
      <c r="K62" s="48" t="str">
        <f t="shared" si="5"/>
        <v/>
      </c>
    </row>
    <row r="63" spans="1:11">
      <c r="A63" s="755"/>
      <c r="B63" s="762"/>
      <c r="C63" s="396">
        <f t="shared" si="2"/>
        <v>46170</v>
      </c>
      <c r="D63" s="47" t="str">
        <f t="shared" si="3"/>
        <v>Thu</v>
      </c>
      <c r="E63" s="397" t="e">
        <f>SUM(
  IF(AND(ISNUMBER(G63), ISNUMBER(H63), G63&lt;TIME(13,0,0), H63&gt;TIME(7,45,0)),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IF(AND(ISNUMBER(L63), ISNUMBER(M63), L63&lt;TIME(13,0,0), M63&gt;TIME(7,45,0)), 1, 0)
)</f>
        <v>#REF!</v>
      </c>
      <c r="F63" s="397" t="e">
        <f>SUM(
  IF(AND(ISNUMBER(G63), ISNUMBER(H63), H63&gt;TIME(13,0,0), G63&lt;H63),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IF(AND(ISNUMBER(L63), ISNUMBER(M63), M63&gt;TIME(13,0,0), L63&lt;M63), 1, 0)
)</f>
        <v>#REF!</v>
      </c>
      <c r="G63" s="45"/>
      <c r="H63" s="46"/>
      <c r="I63" s="47" t="str">
        <f t="shared" si="4"/>
        <v/>
      </c>
      <c r="J63" s="47"/>
      <c r="K63" s="48" t="str">
        <f t="shared" si="5"/>
        <v/>
      </c>
    </row>
    <row r="64" spans="1:11">
      <c r="A64" s="755"/>
      <c r="B64" s="762"/>
      <c r="C64" s="396">
        <f t="shared" si="2"/>
        <v>46171</v>
      </c>
      <c r="D64" s="47" t="str">
        <f t="shared" si="3"/>
        <v>Fri</v>
      </c>
      <c r="E64" s="397" t="e">
        <f>SUM(
  IF(AND(ISNUMBER(G64), ISNUMBER(H64), G64&lt;TIME(13,0,0), H64&gt;TIME(7,45,0)),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IF(AND(ISNUMBER(L64), ISNUMBER(M64), L64&lt;TIME(13,0,0), M64&gt;TIME(7,45,0)), 1, 0)
)</f>
        <v>#REF!</v>
      </c>
      <c r="F64" s="397" t="e">
        <f>SUM(
  IF(AND(ISNUMBER(G64), ISNUMBER(H64), H64&gt;TIME(13,0,0), G64&lt;H64),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IF(AND(ISNUMBER(L64), ISNUMBER(M64), M64&gt;TIME(13,0,0), L64&lt;M64), 1, 0)
)</f>
        <v>#REF!</v>
      </c>
      <c r="G64" s="49"/>
      <c r="H64" s="47"/>
      <c r="I64" s="47" t="str">
        <f t="shared" si="4"/>
        <v/>
      </c>
      <c r="J64" s="47"/>
      <c r="K64" s="48" t="str">
        <f t="shared" si="5"/>
        <v/>
      </c>
    </row>
    <row r="65" spans="1:11">
      <c r="A65" s="755"/>
      <c r="B65" s="762"/>
      <c r="C65" s="396">
        <f t="shared" si="2"/>
        <v>46172</v>
      </c>
      <c r="D65" s="47" t="str">
        <f t="shared" si="3"/>
        <v>Sat</v>
      </c>
      <c r="E65" s="397" t="e">
        <f>SUM(
  IF(AND(ISNUMBER(G65), ISNUMBER(H65), G65&lt;TIME(13,0,0), H65&gt;TIME(7,45,0)),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IF(AND(ISNUMBER(L65), ISNUMBER(M65), L65&lt;TIME(13,0,0), M65&gt;TIME(7,45,0)), 1, 0)
)</f>
        <v>#REF!</v>
      </c>
      <c r="F65" s="397" t="e">
        <f>SUM(
  IF(AND(ISNUMBER(G65), ISNUMBER(H65), H65&gt;TIME(13,0,0), G65&lt;H65),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IF(AND(ISNUMBER(L65), ISNUMBER(M65), M65&gt;TIME(13,0,0), L65&lt;M65), 1, 0)
)</f>
        <v>#REF!</v>
      </c>
      <c r="G65" s="49"/>
      <c r="H65" s="47"/>
      <c r="I65" s="47" t="str">
        <f t="shared" si="4"/>
        <v/>
      </c>
      <c r="J65" s="47"/>
      <c r="K65" s="48" t="str">
        <f t="shared" si="5"/>
        <v/>
      </c>
    </row>
    <row r="66" spans="1:11" ht="14.95" thickBot="1">
      <c r="A66" s="756"/>
      <c r="B66" s="762"/>
      <c r="C66" s="399">
        <f t="shared" si="2"/>
        <v>46173</v>
      </c>
      <c r="D66" s="68" t="str">
        <f t="shared" si="3"/>
        <v>Sun</v>
      </c>
      <c r="E66" s="397" t="e">
        <f>SUM(
  IF(AND(ISNUMBER(G66), ISNUMBER(H66), G66&lt;TIME(13,0,0), H66&gt;TIME(7,45,0)),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IF(AND(ISNUMBER(L66), ISNUMBER(M66), L66&lt;TIME(13,0,0), M66&gt;TIME(7,45,0)), 1, 0)
)</f>
        <v>#REF!</v>
      </c>
      <c r="F66" s="397" t="e">
        <f>SUM(
  IF(AND(ISNUMBER(G66), ISNUMBER(H66), H66&gt;TIME(13,0,0), G66&lt;H66),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IF(AND(ISNUMBER(L66), ISNUMBER(M66), M66&gt;TIME(13,0,0), L66&lt;M66), 1, 0)
)</f>
        <v>#REF!</v>
      </c>
      <c r="G66" s="67"/>
      <c r="H66" s="68"/>
      <c r="I66" s="68" t="str">
        <f t="shared" si="4"/>
        <v/>
      </c>
      <c r="J66" s="68"/>
      <c r="K66" s="76" t="str">
        <f t="shared" si="5"/>
        <v/>
      </c>
    </row>
    <row r="67" spans="1:11">
      <c r="A67" s="401"/>
      <c r="B67" s="762"/>
      <c r="C67" s="192">
        <f>SUM(G67:K67)</f>
        <v>0</v>
      </c>
      <c r="D67" s="43"/>
      <c r="E67" s="395"/>
      <c r="F67" s="395"/>
      <c r="G67" s="42"/>
      <c r="H67" s="43"/>
      <c r="I67" s="43"/>
      <c r="J67" s="43"/>
      <c r="K67" s="386">
        <f>SUM(K36:K66)</f>
        <v>0</v>
      </c>
    </row>
    <row r="68" spans="1:11">
      <c r="A68" s="401"/>
      <c r="B68" s="762"/>
      <c r="C68" s="383"/>
      <c r="D68" s="43"/>
      <c r="E68" s="395"/>
      <c r="F68" s="395"/>
      <c r="G68" s="42"/>
      <c r="H68" s="43"/>
      <c r="I68" s="43"/>
      <c r="J68" s="43"/>
      <c r="K68" s="386"/>
    </row>
    <row r="69" spans="1:11">
      <c r="A69" s="401"/>
      <c r="B69" s="762"/>
      <c r="C69" s="383"/>
      <c r="D69" s="43"/>
      <c r="E69" s="395"/>
      <c r="F69" s="395"/>
      <c r="G69" s="42"/>
      <c r="H69" s="43"/>
      <c r="I69" s="43"/>
      <c r="J69" s="43"/>
      <c r="K69" s="386"/>
    </row>
    <row r="70" spans="1:11">
      <c r="A70" s="757" t="s">
        <v>4</v>
      </c>
      <c r="B70" s="762"/>
      <c r="C70" s="479">
        <f>C66+1</f>
        <v>46174</v>
      </c>
      <c r="D70" s="480" t="str">
        <f t="shared" si="3"/>
        <v>Mon</v>
      </c>
      <c r="E70" s="481" t="e">
        <f>SUM(
  IF(AND(ISNUMBER(G70), ISNUMBER(H70), G70&lt;TIME(13,0,0), H70&gt;TIME(7,45,0)),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IF(AND(ISNUMBER(L70), ISNUMBER(M70), L70&lt;TIME(13,0,0), M70&gt;TIME(7,45,0)), 1, 0)
)</f>
        <v>#REF!</v>
      </c>
      <c r="F70" s="481" t="e">
        <f>SUM(
  IF(AND(ISNUMBER(G70), ISNUMBER(H70), H70&gt;TIME(13,0,0), G70&lt;H70),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IF(AND(ISNUMBER(L70), ISNUMBER(M70), M70&gt;TIME(13,0,0), L70&lt;M70), 1, 0)
)</f>
        <v>#REF!</v>
      </c>
      <c r="G70" s="482"/>
      <c r="H70" s="480"/>
      <c r="I70" s="480" t="str">
        <f t="shared" si="4"/>
        <v/>
      </c>
      <c r="J70" s="480"/>
      <c r="K70" s="483" t="str">
        <f t="shared" ref="K70:K99" si="6">IF(I70="","",((I70-J70)*$H$2)+($J$2*J70))</f>
        <v/>
      </c>
    </row>
    <row r="71" spans="1:11">
      <c r="A71" s="757"/>
      <c r="B71" s="762"/>
      <c r="C71" s="479">
        <f t="shared" si="2"/>
        <v>46175</v>
      </c>
      <c r="D71" s="480" t="str">
        <f t="shared" si="3"/>
        <v>Tue</v>
      </c>
      <c r="E71" s="481" t="e">
        <f>SUM(
  IF(AND(ISNUMBER(G71), ISNUMBER(H71), G71&lt;TIME(13,0,0), H71&gt;TIME(7,45,0)),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IF(AND(ISNUMBER(L71), ISNUMBER(M71), L71&lt;TIME(13,0,0), M71&gt;TIME(7,45,0)), 1, 0)
)</f>
        <v>#REF!</v>
      </c>
      <c r="F71" s="481" t="e">
        <f>SUM(
  IF(AND(ISNUMBER(G71), ISNUMBER(H71), H71&gt;TIME(13,0,0), G71&lt;H71),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IF(AND(ISNUMBER(L71), ISNUMBER(M71), M71&gt;TIME(13,0,0), L71&lt;M71), 1, 0)
)</f>
        <v>#REF!</v>
      </c>
      <c r="G71" s="484"/>
      <c r="H71" s="485"/>
      <c r="I71" s="480" t="str">
        <f t="shared" si="4"/>
        <v/>
      </c>
      <c r="J71" s="480"/>
      <c r="K71" s="483" t="str">
        <f t="shared" si="6"/>
        <v/>
      </c>
    </row>
    <row r="72" spans="1:11">
      <c r="A72" s="757"/>
      <c r="B72" s="492"/>
      <c r="C72" s="479">
        <f t="shared" si="2"/>
        <v>46176</v>
      </c>
      <c r="D72" s="480" t="str">
        <f t="shared" si="3"/>
        <v>Wed</v>
      </c>
      <c r="E72" s="481" t="e">
        <f>SUM(
  IF(AND(ISNUMBER(G72), ISNUMBER(H72), G72&lt;TIME(13,0,0), H72&gt;TIME(7,45,0)),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IF(AND(ISNUMBER(L72), ISNUMBER(M72), L72&lt;TIME(13,0,0), M72&gt;TIME(7,45,0)), 1, 0)
)</f>
        <v>#REF!</v>
      </c>
      <c r="F72" s="481" t="e">
        <f>SUM(
  IF(AND(ISNUMBER(G72), ISNUMBER(H72), H72&gt;TIME(13,0,0), G72&lt;H72),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IF(AND(ISNUMBER(L72), ISNUMBER(M72), M72&gt;TIME(13,0,0), L72&lt;M72), 1, 0)
)</f>
        <v>#REF!</v>
      </c>
      <c r="G72" s="484"/>
      <c r="H72" s="485"/>
      <c r="I72" s="480" t="str">
        <f t="shared" si="4"/>
        <v/>
      </c>
      <c r="J72" s="480"/>
      <c r="K72" s="483" t="str">
        <f t="shared" si="6"/>
        <v/>
      </c>
    </row>
    <row r="73" spans="1:11">
      <c r="A73" s="757"/>
      <c r="B73" s="492"/>
      <c r="C73" s="479">
        <f t="shared" si="2"/>
        <v>46177</v>
      </c>
      <c r="D73" s="480" t="str">
        <f t="shared" si="3"/>
        <v>Thu</v>
      </c>
      <c r="E73" s="481" t="e">
        <f>SUM(
  IF(AND(ISNUMBER(G73), ISNUMBER(H73), G73&lt;TIME(13,0,0), H73&gt;TIME(7,45,0)),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IF(AND(ISNUMBER(L73), ISNUMBER(M73), L73&lt;TIME(13,0,0), M73&gt;TIME(7,45,0)), 1, 0)
)</f>
        <v>#REF!</v>
      </c>
      <c r="F73" s="481" t="e">
        <f>SUM(
  IF(AND(ISNUMBER(G73), ISNUMBER(H73), H73&gt;TIME(13,0,0), G73&lt;H73),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IF(AND(ISNUMBER(L73), ISNUMBER(M73), M73&gt;TIME(13,0,0), L73&lt;M73), 1, 0)
)</f>
        <v>#REF!</v>
      </c>
      <c r="G73" s="484"/>
      <c r="H73" s="485"/>
      <c r="I73" s="480" t="str">
        <f t="shared" si="4"/>
        <v/>
      </c>
      <c r="J73" s="480"/>
      <c r="K73" s="483" t="str">
        <f t="shared" si="6"/>
        <v/>
      </c>
    </row>
    <row r="74" spans="1:11">
      <c r="A74" s="757"/>
      <c r="B74" s="492"/>
      <c r="C74" s="479">
        <f t="shared" si="2"/>
        <v>46178</v>
      </c>
      <c r="D74" s="480" t="str">
        <f t="shared" si="3"/>
        <v>Fri</v>
      </c>
      <c r="E74" s="481" t="e">
        <f>SUM(
  IF(AND(ISNUMBER(G74), ISNUMBER(H74), G74&lt;TIME(13,0,0), H74&gt;TIME(7,45,0)),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IF(AND(ISNUMBER(L74), ISNUMBER(M74), L74&lt;TIME(13,0,0), M74&gt;TIME(7,45,0)), 1, 0)
)</f>
        <v>#REF!</v>
      </c>
      <c r="F74" s="481" t="e">
        <f>SUM(
  IF(AND(ISNUMBER(G74), ISNUMBER(H74), H74&gt;TIME(13,0,0), G74&lt;H74),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IF(AND(ISNUMBER(L74), ISNUMBER(M74), M74&gt;TIME(13,0,0), L74&lt;M74), 1, 0)
)</f>
        <v>#REF!</v>
      </c>
      <c r="G74" s="482"/>
      <c r="H74" s="480"/>
      <c r="I74" s="480" t="str">
        <f t="shared" si="4"/>
        <v/>
      </c>
      <c r="J74" s="480"/>
      <c r="K74" s="483" t="str">
        <f t="shared" si="6"/>
        <v/>
      </c>
    </row>
    <row r="75" spans="1:11">
      <c r="A75" s="757"/>
      <c r="B75" s="492"/>
      <c r="C75" s="479">
        <f t="shared" ref="C75:C144" si="7">C74+1</f>
        <v>46179</v>
      </c>
      <c r="D75" s="480" t="str">
        <f t="shared" ref="D75:D144" si="8">TEXT(C75,"DDD")</f>
        <v>Sat</v>
      </c>
      <c r="E75" s="481" t="e">
        <f>SUM(
  IF(AND(ISNUMBER(G75), ISNUMBER(H75), G75&lt;TIME(13,0,0), H75&gt;TIME(7,45,0)),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IF(AND(ISNUMBER(L75), ISNUMBER(M75), L75&lt;TIME(13,0,0), M75&gt;TIME(7,45,0)), 1, 0)
)</f>
        <v>#REF!</v>
      </c>
      <c r="F75" s="481" t="e">
        <f>SUM(
  IF(AND(ISNUMBER(G75), ISNUMBER(H75), H75&gt;TIME(13,0,0), G75&lt;H75),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IF(AND(ISNUMBER(L75), ISNUMBER(M75), M75&gt;TIME(13,0,0), L75&lt;M75), 1, 0)
)</f>
        <v>#REF!</v>
      </c>
      <c r="G75" s="482"/>
      <c r="H75" s="480"/>
      <c r="I75" s="480" t="str">
        <f t="shared" si="4"/>
        <v/>
      </c>
      <c r="J75" s="480"/>
      <c r="K75" s="483" t="str">
        <f t="shared" si="6"/>
        <v/>
      </c>
    </row>
    <row r="76" spans="1:11" s="15" customFormat="1">
      <c r="A76" s="757"/>
      <c r="B76" s="492"/>
      <c r="C76" s="479">
        <f t="shared" si="7"/>
        <v>46180</v>
      </c>
      <c r="D76" s="480" t="str">
        <f t="shared" si="8"/>
        <v>Sun</v>
      </c>
      <c r="E76" s="481" t="e">
        <f>SUM(
  IF(AND(ISNUMBER(G76), ISNUMBER(H76), G76&lt;TIME(13,0,0), H76&gt;TIME(7,45,0)),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IF(AND(ISNUMBER(L76), ISNUMBER(M76), L76&lt;TIME(13,0,0), M76&gt;TIME(7,45,0)), 1, 0)
)</f>
        <v>#REF!</v>
      </c>
      <c r="F76" s="481" t="e">
        <f>SUM(
  IF(AND(ISNUMBER(G76), ISNUMBER(H76), H76&gt;TIME(13,0,0), G76&lt;H76),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IF(AND(ISNUMBER(L76), ISNUMBER(M76), M76&gt;TIME(13,0,0), L76&lt;M76), 1, 0)
)</f>
        <v>#REF!</v>
      </c>
      <c r="G76" s="482"/>
      <c r="H76" s="480"/>
      <c r="I76" s="480" t="str">
        <f t="shared" si="4"/>
        <v/>
      </c>
      <c r="J76" s="480"/>
      <c r="K76" s="483" t="str">
        <f t="shared" si="6"/>
        <v/>
      </c>
    </row>
    <row r="77" spans="1:11" ht="14.3" customHeight="1">
      <c r="A77" s="757"/>
      <c r="B77" s="492"/>
      <c r="C77" s="479">
        <f t="shared" si="7"/>
        <v>46181</v>
      </c>
      <c r="D77" s="480" t="str">
        <f t="shared" si="8"/>
        <v>Mon</v>
      </c>
      <c r="E77" s="481" t="e">
        <f>SUM(
  IF(AND(ISNUMBER(G77), ISNUMBER(H77), G77&lt;TIME(13,0,0), H77&gt;TIME(7,45,0)),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IF(AND(ISNUMBER(L77), ISNUMBER(M77), L77&lt;TIME(13,0,0), M77&gt;TIME(7,45,0)), 1, 0)
)</f>
        <v>#REF!</v>
      </c>
      <c r="F77" s="481" t="e">
        <f>SUM(
  IF(AND(ISNUMBER(G77), ISNUMBER(H77), H77&gt;TIME(13,0,0), G77&lt;H77),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IF(AND(ISNUMBER(L77), ISNUMBER(M77), M77&gt;TIME(13,0,0), L77&lt;M77), 1, 0)
)</f>
        <v>#REF!</v>
      </c>
      <c r="G77" s="482"/>
      <c r="H77" s="480"/>
      <c r="I77" s="480" t="str">
        <f t="shared" si="4"/>
        <v/>
      </c>
      <c r="J77" s="480"/>
      <c r="K77" s="483" t="str">
        <f t="shared" si="6"/>
        <v/>
      </c>
    </row>
    <row r="78" spans="1:11">
      <c r="A78" s="757"/>
      <c r="B78" s="492"/>
      <c r="C78" s="479">
        <f t="shared" si="7"/>
        <v>46182</v>
      </c>
      <c r="D78" s="480" t="str">
        <f t="shared" si="8"/>
        <v>Tue</v>
      </c>
      <c r="E78" s="481" t="e">
        <f>SUM(
  IF(AND(ISNUMBER(G78), ISNUMBER(H78), G78&lt;TIME(13,0,0), H78&gt;TIME(7,45,0)),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IF(AND(ISNUMBER(L78), ISNUMBER(M78), L78&lt;TIME(13,0,0), M78&gt;TIME(7,45,0)), 1, 0)
)</f>
        <v>#REF!</v>
      </c>
      <c r="F78" s="481" t="e">
        <f>SUM(
  IF(AND(ISNUMBER(G78), ISNUMBER(H78), H78&gt;TIME(13,0,0), G78&lt;H78),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IF(AND(ISNUMBER(L78), ISNUMBER(M78), M78&gt;TIME(13,0,0), L78&lt;M78), 1, 0)
)</f>
        <v>#REF!</v>
      </c>
      <c r="G78" s="484"/>
      <c r="H78" s="485"/>
      <c r="I78" s="480" t="str">
        <f t="shared" si="4"/>
        <v/>
      </c>
      <c r="J78" s="480"/>
      <c r="K78" s="483" t="str">
        <f t="shared" si="6"/>
        <v/>
      </c>
    </row>
    <row r="79" spans="1:11">
      <c r="A79" s="757"/>
      <c r="B79" s="492"/>
      <c r="C79" s="479">
        <f t="shared" si="7"/>
        <v>46183</v>
      </c>
      <c r="D79" s="480" t="str">
        <f t="shared" si="8"/>
        <v>Wed</v>
      </c>
      <c r="E79" s="481" t="e">
        <f>SUM(
  IF(AND(ISNUMBER(G79), ISNUMBER(H79), G79&lt;TIME(13,0,0), H79&gt;TIME(7,45,0)),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IF(AND(ISNUMBER(L79), ISNUMBER(M79), L79&lt;TIME(13,0,0), M79&gt;TIME(7,45,0)), 1, 0)
)</f>
        <v>#REF!</v>
      </c>
      <c r="F79" s="481" t="e">
        <f>SUM(
  IF(AND(ISNUMBER(G79), ISNUMBER(H79), H79&gt;TIME(13,0,0), G79&lt;H79),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IF(AND(ISNUMBER(L79), ISNUMBER(M79), M79&gt;TIME(13,0,0), L79&lt;M79), 1, 0)
)</f>
        <v>#REF!</v>
      </c>
      <c r="G79" s="484"/>
      <c r="H79" s="485"/>
      <c r="I79" s="480" t="str">
        <f t="shared" si="4"/>
        <v/>
      </c>
      <c r="J79" s="480"/>
      <c r="K79" s="483" t="str">
        <f t="shared" si="6"/>
        <v/>
      </c>
    </row>
    <row r="80" spans="1:11">
      <c r="A80" s="757"/>
      <c r="B80" s="492"/>
      <c r="C80" s="479">
        <f t="shared" si="7"/>
        <v>46184</v>
      </c>
      <c r="D80" s="480" t="str">
        <f t="shared" si="8"/>
        <v>Thu</v>
      </c>
      <c r="E80" s="481" t="e">
        <f>SUM(
  IF(AND(ISNUMBER(G80), ISNUMBER(H80), G80&lt;TIME(13,0,0), H80&gt;TIME(7,45,0)),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IF(AND(ISNUMBER(L80), ISNUMBER(M80), L80&lt;TIME(13,0,0), M80&gt;TIME(7,45,0)), 1, 0)
)</f>
        <v>#REF!</v>
      </c>
      <c r="F80" s="481" t="e">
        <f>SUM(
  IF(AND(ISNUMBER(G80), ISNUMBER(H80), H80&gt;TIME(13,0,0), G80&lt;H80),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IF(AND(ISNUMBER(L80), ISNUMBER(M80), M80&gt;TIME(13,0,0), L80&lt;M80), 1, 0)
)</f>
        <v>#REF!</v>
      </c>
      <c r="G80" s="484"/>
      <c r="H80" s="485"/>
      <c r="I80" s="480" t="str">
        <f t="shared" si="4"/>
        <v/>
      </c>
      <c r="J80" s="480"/>
      <c r="K80" s="483" t="str">
        <f t="shared" si="6"/>
        <v/>
      </c>
    </row>
    <row r="81" spans="1:11">
      <c r="A81" s="757"/>
      <c r="B81" s="492"/>
      <c r="C81" s="479">
        <f t="shared" si="7"/>
        <v>46185</v>
      </c>
      <c r="D81" s="480" t="str">
        <f t="shared" si="8"/>
        <v>Fri</v>
      </c>
      <c r="E81" s="481" t="e">
        <f>SUM(
  IF(AND(ISNUMBER(G81), ISNUMBER(H81), G81&lt;TIME(13,0,0), H81&gt;TIME(7,45,0)),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IF(AND(ISNUMBER(L81), ISNUMBER(M81), L81&lt;TIME(13,0,0), M81&gt;TIME(7,45,0)), 1, 0)
)</f>
        <v>#REF!</v>
      </c>
      <c r="F81" s="481" t="e">
        <f>SUM(
  IF(AND(ISNUMBER(G81), ISNUMBER(H81), H81&gt;TIME(13,0,0), G81&lt;H81),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IF(AND(ISNUMBER(L81), ISNUMBER(M81), M81&gt;TIME(13,0,0), L81&lt;M81), 1, 0)
)</f>
        <v>#REF!</v>
      </c>
      <c r="G81" s="482"/>
      <c r="H81" s="480"/>
      <c r="I81" s="480" t="str">
        <f t="shared" si="4"/>
        <v/>
      </c>
      <c r="J81" s="480"/>
      <c r="K81" s="483" t="str">
        <f t="shared" si="6"/>
        <v/>
      </c>
    </row>
    <row r="82" spans="1:11">
      <c r="A82" s="757"/>
      <c r="B82" s="492"/>
      <c r="C82" s="479">
        <f t="shared" si="7"/>
        <v>46186</v>
      </c>
      <c r="D82" s="480" t="str">
        <f t="shared" si="8"/>
        <v>Sat</v>
      </c>
      <c r="E82" s="481" t="e">
        <f>SUM(
  IF(AND(ISNUMBER(G82), ISNUMBER(H82), G82&lt;TIME(13,0,0), H82&gt;TIME(7,45,0)),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IF(AND(ISNUMBER(L82), ISNUMBER(M82), L82&lt;TIME(13,0,0), M82&gt;TIME(7,45,0)), 1, 0)
)</f>
        <v>#REF!</v>
      </c>
      <c r="F82" s="481" t="e">
        <f>SUM(
  IF(AND(ISNUMBER(G82), ISNUMBER(H82), H82&gt;TIME(13,0,0), G82&lt;H82),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IF(AND(ISNUMBER(L82), ISNUMBER(M82), M82&gt;TIME(13,0,0), L82&lt;M82), 1, 0)
)</f>
        <v>#REF!</v>
      </c>
      <c r="G82" s="482"/>
      <c r="H82" s="480"/>
      <c r="I82" s="480" t="str">
        <f t="shared" si="4"/>
        <v/>
      </c>
      <c r="J82" s="480"/>
      <c r="K82" s="483" t="str">
        <f t="shared" si="6"/>
        <v/>
      </c>
    </row>
    <row r="83" spans="1:11">
      <c r="A83" s="757"/>
      <c r="B83" s="492"/>
      <c r="C83" s="479">
        <f t="shared" si="7"/>
        <v>46187</v>
      </c>
      <c r="D83" s="480" t="str">
        <f t="shared" si="8"/>
        <v>Sun</v>
      </c>
      <c r="E83" s="481" t="e">
        <f>SUM(
  IF(AND(ISNUMBER(G83), ISNUMBER(H83), G83&lt;TIME(13,0,0), H83&gt;TIME(7,45,0)),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IF(AND(ISNUMBER(L83), ISNUMBER(M83), L83&lt;TIME(13,0,0), M83&gt;TIME(7,45,0)), 1, 0)
)</f>
        <v>#REF!</v>
      </c>
      <c r="F83" s="481" t="e">
        <f>SUM(
  IF(AND(ISNUMBER(G83), ISNUMBER(H83), H83&gt;TIME(13,0,0), G83&lt;H83),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IF(AND(ISNUMBER(L83), ISNUMBER(M83), M83&gt;TIME(13,0,0), L83&lt;M83), 1, 0)
)</f>
        <v>#REF!</v>
      </c>
      <c r="G83" s="482"/>
      <c r="H83" s="480"/>
      <c r="I83" s="480" t="str">
        <f t="shared" si="4"/>
        <v/>
      </c>
      <c r="J83" s="480"/>
      <c r="K83" s="483" t="str">
        <f t="shared" si="6"/>
        <v/>
      </c>
    </row>
    <row r="84" spans="1:11">
      <c r="A84" s="757"/>
      <c r="B84" s="492"/>
      <c r="C84" s="479">
        <f t="shared" si="7"/>
        <v>46188</v>
      </c>
      <c r="D84" s="480" t="str">
        <f t="shared" si="8"/>
        <v>Mon</v>
      </c>
      <c r="E84" s="481" t="e">
        <f>SUM(
  IF(AND(ISNUMBER(G84), ISNUMBER(H84), G84&lt;TIME(13,0,0), H84&gt;TIME(7,45,0)),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IF(AND(ISNUMBER(L84), ISNUMBER(M84), L84&lt;TIME(13,0,0), M84&gt;TIME(7,45,0)), 1, 0)
)</f>
        <v>#REF!</v>
      </c>
      <c r="F84" s="481" t="e">
        <f>SUM(
  IF(AND(ISNUMBER(G84), ISNUMBER(H84), H84&gt;TIME(13,0,0), G84&lt;H84),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IF(AND(ISNUMBER(L84), ISNUMBER(M84), M84&gt;TIME(13,0,0), L84&lt;M84), 1, 0)
)</f>
        <v>#REF!</v>
      </c>
      <c r="G84" s="482"/>
      <c r="H84" s="480"/>
      <c r="I84" s="480" t="str">
        <f t="shared" si="4"/>
        <v/>
      </c>
      <c r="J84" s="480"/>
      <c r="K84" s="483" t="str">
        <f t="shared" si="6"/>
        <v/>
      </c>
    </row>
    <row r="85" spans="1:11">
      <c r="A85" s="757"/>
      <c r="B85" s="492"/>
      <c r="C85" s="479">
        <f t="shared" si="7"/>
        <v>46189</v>
      </c>
      <c r="D85" s="480" t="str">
        <f t="shared" si="8"/>
        <v>Tue</v>
      </c>
      <c r="E85" s="481" t="e">
        <f>SUM(
  IF(AND(ISNUMBER(G85), ISNUMBER(H85), G85&lt;TIME(13,0,0), H85&gt;TIME(7,45,0)),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IF(AND(ISNUMBER(L85), ISNUMBER(M85), L85&lt;TIME(13,0,0), M85&gt;TIME(7,45,0)), 1, 0)
)</f>
        <v>#REF!</v>
      </c>
      <c r="F85" s="481" t="e">
        <f>SUM(
  IF(AND(ISNUMBER(G85), ISNUMBER(H85), H85&gt;TIME(13,0,0), G85&lt;H85),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IF(AND(ISNUMBER(L85), ISNUMBER(M85), M85&gt;TIME(13,0,0), L85&lt;M85), 1, 0)
)</f>
        <v>#REF!</v>
      </c>
      <c r="G85" s="484"/>
      <c r="H85" s="485"/>
      <c r="I85" s="480" t="str">
        <f t="shared" si="4"/>
        <v/>
      </c>
      <c r="J85" s="480"/>
      <c r="K85" s="483" t="str">
        <f t="shared" si="6"/>
        <v/>
      </c>
    </row>
    <row r="86" spans="1:11">
      <c r="A86" s="757"/>
      <c r="B86" s="492"/>
      <c r="C86" s="479">
        <f t="shared" si="7"/>
        <v>46190</v>
      </c>
      <c r="D86" s="480" t="str">
        <f t="shared" si="8"/>
        <v>Wed</v>
      </c>
      <c r="E86" s="481" t="e">
        <f>SUM(
  IF(AND(ISNUMBER(G86), ISNUMBER(H86), G86&lt;TIME(13,0,0), H86&gt;TIME(7,45,0)),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IF(AND(ISNUMBER(L86), ISNUMBER(M86), L86&lt;TIME(13,0,0), M86&gt;TIME(7,45,0)), 1, 0)
)</f>
        <v>#REF!</v>
      </c>
      <c r="F86" s="481" t="e">
        <f>SUM(
  IF(AND(ISNUMBER(G86), ISNUMBER(H86), H86&gt;TIME(13,0,0), G86&lt;H86),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IF(AND(ISNUMBER(L86), ISNUMBER(M86), M86&gt;TIME(13,0,0), L86&lt;M86), 1, 0)
)</f>
        <v>#REF!</v>
      </c>
      <c r="G86" s="484"/>
      <c r="H86" s="485"/>
      <c r="I86" s="480" t="str">
        <f t="shared" ref="I86:I153" si="9">IF(G86="","",((H86*24)-(G86*24)))</f>
        <v/>
      </c>
      <c r="J86" s="480"/>
      <c r="K86" s="483" t="str">
        <f t="shared" si="6"/>
        <v/>
      </c>
    </row>
    <row r="87" spans="1:11">
      <c r="A87" s="757"/>
      <c r="B87" s="492"/>
      <c r="C87" s="479">
        <f t="shared" si="7"/>
        <v>46191</v>
      </c>
      <c r="D87" s="480" t="str">
        <f t="shared" si="8"/>
        <v>Thu</v>
      </c>
      <c r="E87" s="481" t="e">
        <f>SUM(
  IF(AND(ISNUMBER(G87), ISNUMBER(H87), G87&lt;TIME(13,0,0), H87&gt;TIME(7,45,0)),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IF(AND(ISNUMBER(L87), ISNUMBER(M87), L87&lt;TIME(13,0,0), M87&gt;TIME(7,45,0)), 1, 0)
)</f>
        <v>#REF!</v>
      </c>
      <c r="F87" s="481" t="e">
        <f>SUM(
  IF(AND(ISNUMBER(G87), ISNUMBER(H87), H87&gt;TIME(13,0,0), G87&lt;H87),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IF(AND(ISNUMBER(L87), ISNUMBER(M87), M87&gt;TIME(13,0,0), L87&lt;M87), 1, 0)
)</f>
        <v>#REF!</v>
      </c>
      <c r="G87" s="484"/>
      <c r="H87" s="485"/>
      <c r="I87" s="480" t="str">
        <f t="shared" si="9"/>
        <v/>
      </c>
      <c r="J87" s="480"/>
      <c r="K87" s="483" t="str">
        <f t="shared" si="6"/>
        <v/>
      </c>
    </row>
    <row r="88" spans="1:11">
      <c r="A88" s="757"/>
      <c r="B88" s="492"/>
      <c r="C88" s="479">
        <f t="shared" si="7"/>
        <v>46192</v>
      </c>
      <c r="D88" s="480" t="str">
        <f t="shared" si="8"/>
        <v>Fri</v>
      </c>
      <c r="E88" s="481" t="e">
        <f>SUM(
  IF(AND(ISNUMBER(G88), ISNUMBER(H88), G88&lt;TIME(13,0,0), H88&gt;TIME(7,45,0)),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IF(AND(ISNUMBER(L88), ISNUMBER(M88), L88&lt;TIME(13,0,0), M88&gt;TIME(7,45,0)), 1, 0)
)</f>
        <v>#REF!</v>
      </c>
      <c r="F88" s="481" t="e">
        <f>SUM(
  IF(AND(ISNUMBER(G88), ISNUMBER(H88), H88&gt;TIME(13,0,0), G88&lt;H88),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IF(AND(ISNUMBER(L88), ISNUMBER(M88), M88&gt;TIME(13,0,0), L88&lt;M88), 1, 0)
)</f>
        <v>#REF!</v>
      </c>
      <c r="G88" s="482"/>
      <c r="H88" s="480"/>
      <c r="I88" s="480" t="str">
        <f t="shared" si="9"/>
        <v/>
      </c>
      <c r="J88" s="480"/>
      <c r="K88" s="483" t="str">
        <f t="shared" si="6"/>
        <v/>
      </c>
    </row>
    <row r="89" spans="1:11">
      <c r="A89" s="757"/>
      <c r="B89" s="492"/>
      <c r="C89" s="479">
        <f t="shared" si="7"/>
        <v>46193</v>
      </c>
      <c r="D89" s="480" t="str">
        <f t="shared" si="8"/>
        <v>Sat</v>
      </c>
      <c r="E89" s="481" t="e">
        <f>SUM(
  IF(AND(ISNUMBER(G89), ISNUMBER(H89), G89&lt;TIME(13,0,0), H89&gt;TIME(7,45,0)),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IF(AND(ISNUMBER(L89), ISNUMBER(M89), L89&lt;TIME(13,0,0), M89&gt;TIME(7,45,0)), 1, 0)
)</f>
        <v>#REF!</v>
      </c>
      <c r="F89" s="481" t="e">
        <f>SUM(
  IF(AND(ISNUMBER(G89), ISNUMBER(H89), H89&gt;TIME(13,0,0), G89&lt;H89),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IF(AND(ISNUMBER(L89), ISNUMBER(M89), M89&gt;TIME(13,0,0), L89&lt;M89), 1, 0)
)</f>
        <v>#REF!</v>
      </c>
      <c r="G89" s="482"/>
      <c r="H89" s="480"/>
      <c r="I89" s="480" t="str">
        <f t="shared" si="9"/>
        <v/>
      </c>
      <c r="J89" s="480"/>
      <c r="K89" s="483" t="str">
        <f t="shared" si="6"/>
        <v/>
      </c>
    </row>
    <row r="90" spans="1:11">
      <c r="A90" s="757"/>
      <c r="B90" s="492"/>
      <c r="C90" s="479">
        <f t="shared" si="7"/>
        <v>46194</v>
      </c>
      <c r="D90" s="480" t="str">
        <f t="shared" si="8"/>
        <v>Sun</v>
      </c>
      <c r="E90" s="481" t="e">
        <f>SUM(
  IF(AND(ISNUMBER(G90), ISNUMBER(H90), G90&lt;TIME(13,0,0), H90&gt;TIME(7,45,0)),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IF(AND(ISNUMBER(L90), ISNUMBER(M90), L90&lt;TIME(13,0,0), M90&gt;TIME(7,45,0)), 1, 0)
)</f>
        <v>#REF!</v>
      </c>
      <c r="F90" s="481" t="e">
        <f>SUM(
  IF(AND(ISNUMBER(G90), ISNUMBER(H90), H90&gt;TIME(13,0,0), G90&lt;H90),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IF(AND(ISNUMBER(L90), ISNUMBER(M90), M90&gt;TIME(13,0,0), L90&lt;M90), 1, 0)
)</f>
        <v>#REF!</v>
      </c>
      <c r="G90" s="482"/>
      <c r="H90" s="480"/>
      <c r="I90" s="480" t="str">
        <f t="shared" si="9"/>
        <v/>
      </c>
      <c r="J90" s="480"/>
      <c r="K90" s="483" t="str">
        <f t="shared" si="6"/>
        <v/>
      </c>
    </row>
    <row r="91" spans="1:11">
      <c r="A91" s="757"/>
      <c r="B91" s="492"/>
      <c r="C91" s="479">
        <f t="shared" si="7"/>
        <v>46195</v>
      </c>
      <c r="D91" s="480" t="str">
        <f t="shared" si="8"/>
        <v>Mon</v>
      </c>
      <c r="E91" s="481" t="e">
        <f>SUM(
  IF(AND(ISNUMBER(G91), ISNUMBER(H91), G91&lt;TIME(13,0,0), H91&gt;TIME(7,45,0)),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IF(AND(ISNUMBER(L91), ISNUMBER(M91), L91&lt;TIME(13,0,0), M91&gt;TIME(7,45,0)), 1, 0)
)</f>
        <v>#REF!</v>
      </c>
      <c r="F91" s="481" t="e">
        <f>SUM(
  IF(AND(ISNUMBER(G91), ISNUMBER(H91), H91&gt;TIME(13,0,0), G91&lt;H91),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IF(AND(ISNUMBER(L91), ISNUMBER(M91), M91&gt;TIME(13,0,0), L91&lt;M91), 1, 0)
)</f>
        <v>#REF!</v>
      </c>
      <c r="G91" s="482"/>
      <c r="H91" s="480"/>
      <c r="I91" s="480" t="str">
        <f t="shared" si="9"/>
        <v/>
      </c>
      <c r="J91" s="480"/>
      <c r="K91" s="483" t="str">
        <f t="shared" si="6"/>
        <v/>
      </c>
    </row>
    <row r="92" spans="1:11">
      <c r="A92" s="757"/>
      <c r="B92" s="492"/>
      <c r="C92" s="479">
        <f t="shared" si="7"/>
        <v>46196</v>
      </c>
      <c r="D92" s="480" t="str">
        <f t="shared" si="8"/>
        <v>Tue</v>
      </c>
      <c r="E92" s="481" t="e">
        <f>SUM(
  IF(AND(ISNUMBER(G92), ISNUMBER(H92), G92&lt;TIME(13,0,0), H92&gt;TIME(7,45,0)),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IF(AND(ISNUMBER(L92), ISNUMBER(M92), L92&lt;TIME(13,0,0), M92&gt;TIME(7,45,0)), 1, 0)
)</f>
        <v>#REF!</v>
      </c>
      <c r="F92" s="481" t="e">
        <f>SUM(
  IF(AND(ISNUMBER(G92), ISNUMBER(H92), H92&gt;TIME(13,0,0), G92&lt;H92),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IF(AND(ISNUMBER(L92), ISNUMBER(M92), M92&gt;TIME(13,0,0), L92&lt;M92), 1, 0)
)</f>
        <v>#REF!</v>
      </c>
      <c r="G92" s="484"/>
      <c r="H92" s="485"/>
      <c r="I92" s="480" t="str">
        <f t="shared" si="9"/>
        <v/>
      </c>
      <c r="J92" s="480"/>
      <c r="K92" s="483" t="str">
        <f t="shared" si="6"/>
        <v/>
      </c>
    </row>
    <row r="93" spans="1:11">
      <c r="A93" s="757"/>
      <c r="B93" s="492"/>
      <c r="C93" s="479">
        <f t="shared" si="7"/>
        <v>46197</v>
      </c>
      <c r="D93" s="480" t="str">
        <f t="shared" si="8"/>
        <v>Wed</v>
      </c>
      <c r="E93" s="481" t="e">
        <f>SUM(
  IF(AND(ISNUMBER(G93), ISNUMBER(H93), G93&lt;TIME(13,0,0), H93&gt;TIME(7,45,0)),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IF(AND(ISNUMBER(L93), ISNUMBER(M93), L93&lt;TIME(13,0,0), M93&gt;TIME(7,45,0)), 1, 0)
)</f>
        <v>#REF!</v>
      </c>
      <c r="F93" s="481" t="e">
        <f>SUM(
  IF(AND(ISNUMBER(G93), ISNUMBER(H93), H93&gt;TIME(13,0,0), G93&lt;H93),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IF(AND(ISNUMBER(L93), ISNUMBER(M93), M93&gt;TIME(13,0,0), L93&lt;M93), 1, 0)
)</f>
        <v>#REF!</v>
      </c>
      <c r="G93" s="484"/>
      <c r="H93" s="485"/>
      <c r="I93" s="480" t="str">
        <f t="shared" si="9"/>
        <v/>
      </c>
      <c r="J93" s="480"/>
      <c r="K93" s="483" t="str">
        <f t="shared" si="6"/>
        <v/>
      </c>
    </row>
    <row r="94" spans="1:11">
      <c r="A94" s="757"/>
      <c r="B94" s="492"/>
      <c r="C94" s="479">
        <f t="shared" si="7"/>
        <v>46198</v>
      </c>
      <c r="D94" s="480" t="str">
        <f t="shared" si="8"/>
        <v>Thu</v>
      </c>
      <c r="E94" s="481" t="e">
        <f>SUM(
  IF(AND(ISNUMBER(G94), ISNUMBER(H94), G94&lt;TIME(13,0,0), H94&gt;TIME(7,45,0)),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IF(AND(ISNUMBER(L94), ISNUMBER(M94), L94&lt;TIME(13,0,0), M94&gt;TIME(7,45,0)), 1, 0)
)</f>
        <v>#REF!</v>
      </c>
      <c r="F94" s="481" t="e">
        <f>SUM(
  IF(AND(ISNUMBER(G94), ISNUMBER(H94), H94&gt;TIME(13,0,0), G94&lt;H94),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IF(AND(ISNUMBER(L94), ISNUMBER(M94), M94&gt;TIME(13,0,0), L94&lt;M94), 1, 0)
)</f>
        <v>#REF!</v>
      </c>
      <c r="G94" s="484"/>
      <c r="H94" s="485"/>
      <c r="I94" s="480" t="str">
        <f t="shared" si="9"/>
        <v/>
      </c>
      <c r="J94" s="480"/>
      <c r="K94" s="483" t="str">
        <f t="shared" si="6"/>
        <v/>
      </c>
    </row>
    <row r="95" spans="1:11">
      <c r="A95" s="757"/>
      <c r="B95" s="492"/>
      <c r="C95" s="479">
        <f t="shared" si="7"/>
        <v>46199</v>
      </c>
      <c r="D95" s="480" t="str">
        <f t="shared" si="8"/>
        <v>Fri</v>
      </c>
      <c r="E95" s="481" t="e">
        <f>SUM(
  IF(AND(ISNUMBER(G95), ISNUMBER(H95), G95&lt;TIME(13,0,0), H95&gt;TIME(7,45,0)),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IF(AND(ISNUMBER(L95), ISNUMBER(M95), L95&lt;TIME(13,0,0), M95&gt;TIME(7,45,0)), 1, 0)
)</f>
        <v>#REF!</v>
      </c>
      <c r="F95" s="481" t="e">
        <f>SUM(
  IF(AND(ISNUMBER(G95), ISNUMBER(H95), H95&gt;TIME(13,0,0), G95&lt;H95),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IF(AND(ISNUMBER(L95), ISNUMBER(M95), M95&gt;TIME(13,0,0), L95&lt;M95), 1, 0)
)</f>
        <v>#REF!</v>
      </c>
      <c r="G95" s="482"/>
      <c r="H95" s="480"/>
      <c r="I95" s="480" t="str">
        <f t="shared" si="9"/>
        <v/>
      </c>
      <c r="J95" s="480"/>
      <c r="K95" s="483" t="str">
        <f t="shared" si="6"/>
        <v/>
      </c>
    </row>
    <row r="96" spans="1:11">
      <c r="A96" s="757"/>
      <c r="B96" s="492"/>
      <c r="C96" s="479">
        <f t="shared" si="7"/>
        <v>46200</v>
      </c>
      <c r="D96" s="480" t="str">
        <f t="shared" si="8"/>
        <v>Sat</v>
      </c>
      <c r="E96" s="481" t="e">
        <f>SUM(
  IF(AND(ISNUMBER(G96), ISNUMBER(H96), G96&lt;TIME(13,0,0), H96&gt;TIME(7,45,0)),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IF(AND(ISNUMBER(L96), ISNUMBER(M96), L96&lt;TIME(13,0,0), M96&gt;TIME(7,45,0)), 1, 0)
)</f>
        <v>#REF!</v>
      </c>
      <c r="F96" s="481" t="e">
        <f>SUM(
  IF(AND(ISNUMBER(G96), ISNUMBER(H96), H96&gt;TIME(13,0,0), G96&lt;H96),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IF(AND(ISNUMBER(L96), ISNUMBER(M96), M96&gt;TIME(13,0,0), L96&lt;M96), 1, 0)
)</f>
        <v>#REF!</v>
      </c>
      <c r="G96" s="482"/>
      <c r="H96" s="480"/>
      <c r="I96" s="480" t="str">
        <f t="shared" si="9"/>
        <v/>
      </c>
      <c r="J96" s="480"/>
      <c r="K96" s="483" t="str">
        <f t="shared" si="6"/>
        <v/>
      </c>
    </row>
    <row r="97" spans="1:11">
      <c r="A97" s="757"/>
      <c r="B97" s="492"/>
      <c r="C97" s="479">
        <f t="shared" si="7"/>
        <v>46201</v>
      </c>
      <c r="D97" s="480" t="str">
        <f t="shared" si="8"/>
        <v>Sun</v>
      </c>
      <c r="E97" s="481" t="e">
        <f>SUM(
  IF(AND(ISNUMBER(G97), ISNUMBER(H97), G97&lt;TIME(13,0,0), H97&gt;TIME(7,45,0)),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IF(AND(ISNUMBER(L97), ISNUMBER(M97), L97&lt;TIME(13,0,0), M97&gt;TIME(7,45,0)), 1, 0)
)</f>
        <v>#REF!</v>
      </c>
      <c r="F97" s="481" t="e">
        <f>SUM(
  IF(AND(ISNUMBER(G97), ISNUMBER(H97), H97&gt;TIME(13,0,0), G97&lt;H97),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IF(AND(ISNUMBER(L97), ISNUMBER(M97), M97&gt;TIME(13,0,0), L97&lt;M97), 1, 0)
)</f>
        <v>#REF!</v>
      </c>
      <c r="G97" s="482"/>
      <c r="H97" s="480"/>
      <c r="I97" s="480" t="str">
        <f t="shared" si="9"/>
        <v/>
      </c>
      <c r="J97" s="480"/>
      <c r="K97" s="483" t="str">
        <f t="shared" si="6"/>
        <v/>
      </c>
    </row>
    <row r="98" spans="1:11">
      <c r="A98" s="757"/>
      <c r="B98" s="492"/>
      <c r="C98" s="479">
        <f t="shared" si="7"/>
        <v>46202</v>
      </c>
      <c r="D98" s="480" t="str">
        <f t="shared" si="8"/>
        <v>Mon</v>
      </c>
      <c r="E98" s="481" t="e">
        <f>SUM(
  IF(AND(ISNUMBER(G98), ISNUMBER(H98), G98&lt;TIME(13,0,0), H98&gt;TIME(7,45,0)),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IF(AND(ISNUMBER(L98), ISNUMBER(M98), L98&lt;TIME(13,0,0), M98&gt;TIME(7,45,0)), 1, 0)
)</f>
        <v>#REF!</v>
      </c>
      <c r="F98" s="481" t="e">
        <f>SUM(
  IF(AND(ISNUMBER(G98), ISNUMBER(H98), H98&gt;TIME(13,0,0), G98&lt;H98),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IF(AND(ISNUMBER(L98), ISNUMBER(M98), M98&gt;TIME(13,0,0), L98&lt;M98), 1, 0)
)</f>
        <v>#REF!</v>
      </c>
      <c r="G98" s="482"/>
      <c r="H98" s="480"/>
      <c r="I98" s="480" t="str">
        <f t="shared" si="9"/>
        <v/>
      </c>
      <c r="J98" s="480"/>
      <c r="K98" s="483" t="str">
        <f t="shared" si="6"/>
        <v/>
      </c>
    </row>
    <row r="99" spans="1:11" ht="14.95" thickBot="1">
      <c r="A99" s="758"/>
      <c r="B99" s="493"/>
      <c r="C99" s="486">
        <f t="shared" si="7"/>
        <v>46203</v>
      </c>
      <c r="D99" s="487" t="str">
        <f t="shared" si="8"/>
        <v>Tue</v>
      </c>
      <c r="E99" s="488" t="e">
        <f>SUM(
  IF(AND(ISNUMBER(G99), ISNUMBER(H99), G99&lt;TIME(13,0,0), H99&gt;TIME(7,45,0)),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IF(AND(ISNUMBER(L99), ISNUMBER(M99), L99&lt;TIME(13,0,0), M99&gt;TIME(7,45,0)), 1, 0)
)</f>
        <v>#REF!</v>
      </c>
      <c r="F99" s="488" t="e">
        <f>SUM(
  IF(AND(ISNUMBER(G99), ISNUMBER(H99), H99&gt;TIME(13,0,0), G99&lt;H99),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IF(AND(ISNUMBER(L99), ISNUMBER(M99), M99&gt;TIME(13,0,0), L99&lt;M99), 1, 0)
)</f>
        <v>#REF!</v>
      </c>
      <c r="G99" s="489"/>
      <c r="H99" s="490"/>
      <c r="I99" s="487" t="str">
        <f t="shared" si="9"/>
        <v/>
      </c>
      <c r="J99" s="487"/>
      <c r="K99" s="491" t="str">
        <f t="shared" si="6"/>
        <v/>
      </c>
    </row>
    <row r="100" spans="1:11">
      <c r="A100" s="394"/>
      <c r="B100" s="394"/>
      <c r="C100" s="192">
        <f>SUM(G100:K100)</f>
        <v>0</v>
      </c>
      <c r="D100" s="43"/>
      <c r="E100" s="395"/>
      <c r="F100" s="395"/>
      <c r="G100" s="384"/>
      <c r="H100" s="385"/>
      <c r="I100" s="43"/>
      <c r="J100" s="43"/>
    </row>
    <row r="101" spans="1:11">
      <c r="A101" s="394"/>
      <c r="B101" s="394"/>
      <c r="C101" s="383"/>
      <c r="D101" s="43"/>
      <c r="E101" s="395"/>
      <c r="F101" s="395"/>
      <c r="G101" s="384"/>
      <c r="H101" s="385"/>
      <c r="I101" s="43"/>
      <c r="J101" s="43"/>
      <c r="K101" s="386"/>
    </row>
    <row r="102" spans="1:11" ht="14.95" thickBot="1">
      <c r="A102" s="394"/>
      <c r="B102" s="394"/>
      <c r="C102" s="383"/>
      <c r="D102" s="43"/>
      <c r="E102" s="395"/>
      <c r="F102" s="395"/>
      <c r="G102" s="384"/>
      <c r="H102" s="385"/>
      <c r="I102" s="43"/>
      <c r="J102" s="43"/>
      <c r="K102" s="386"/>
    </row>
    <row r="103" spans="1:11" ht="14.3" customHeight="1">
      <c r="A103" s="730" t="s">
        <v>5</v>
      </c>
      <c r="B103" s="421"/>
      <c r="C103" s="422">
        <f>C99+1</f>
        <v>46204</v>
      </c>
      <c r="D103" s="423" t="str">
        <f t="shared" si="8"/>
        <v>Wed</v>
      </c>
      <c r="E103" s="458" t="e">
        <f>SUM(
  IF(AND(ISNUMBER(G103), ISNUMBER(H103), G103&lt;TIME(13,0,0), H103&gt;TIME(7,45,0)),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IF(AND(ISNUMBER(L103), ISNUMBER(M103), L103&lt;TIME(13,0,0), M103&gt;TIME(7,45,0)), 1, 0)
)</f>
        <v>#REF!</v>
      </c>
      <c r="F103" s="458" t="e">
        <f>SUM(
  IF(AND(ISNUMBER(G103), ISNUMBER(H103), H103&gt;TIME(13,0,0), G103&lt;H103),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IF(AND(ISNUMBER(L103), ISNUMBER(M103), M103&gt;TIME(13,0,0), L103&lt;M103), 1, 0)
)</f>
        <v>#REF!</v>
      </c>
      <c r="G103" s="424"/>
      <c r="H103" s="425"/>
      <c r="I103" s="423" t="str">
        <f t="shared" si="9"/>
        <v/>
      </c>
      <c r="J103" s="423"/>
      <c r="K103" s="426" t="str">
        <f t="shared" ref="K103:K133" si="10">IF(I103="","",((I103-J103)*$H$2)+($J$2*J103))</f>
        <v/>
      </c>
    </row>
    <row r="104" spans="1:11">
      <c r="A104" s="731"/>
      <c r="B104" s="427"/>
      <c r="C104" s="428">
        <f t="shared" si="7"/>
        <v>46205</v>
      </c>
      <c r="D104" s="418" t="str">
        <f t="shared" si="8"/>
        <v>Thu</v>
      </c>
      <c r="E104" s="461" t="e">
        <f>SUM(
  IF(AND(ISNUMBER(G104), ISNUMBER(H104), G104&lt;TIME(13,0,0), H104&gt;TIME(7,45,0)),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IF(AND(ISNUMBER(L104), ISNUMBER(M104), L104&lt;TIME(13,0,0), M104&gt;TIME(7,45,0)), 1, 0)
)</f>
        <v>#REF!</v>
      </c>
      <c r="F104" s="461" t="e">
        <f>SUM(
  IF(AND(ISNUMBER(G104), ISNUMBER(H104), H104&gt;TIME(13,0,0), G104&lt;H104),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IF(AND(ISNUMBER(L104), ISNUMBER(M104), M104&gt;TIME(13,0,0), L104&lt;M104), 1, 0)
)</f>
        <v>#REF!</v>
      </c>
      <c r="G104" s="416"/>
      <c r="H104" s="417"/>
      <c r="I104" s="418" t="str">
        <f t="shared" si="9"/>
        <v/>
      </c>
      <c r="J104" s="418"/>
      <c r="K104" s="419" t="str">
        <f t="shared" si="10"/>
        <v/>
      </c>
    </row>
    <row r="105" spans="1:11">
      <c r="A105" s="731"/>
      <c r="B105" s="427"/>
      <c r="C105" s="428">
        <f t="shared" si="7"/>
        <v>46206</v>
      </c>
      <c r="D105" s="418" t="str">
        <f t="shared" si="8"/>
        <v>Fri</v>
      </c>
      <c r="E105" s="461" t="e">
        <f>SUM(
  IF(AND(ISNUMBER(G105), ISNUMBER(H105), G105&lt;TIME(13,0,0), H105&gt;TIME(7,45,0)),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IF(AND(ISNUMBER(L105), ISNUMBER(M105), L105&lt;TIME(13,0,0), M105&gt;TIME(7,45,0)), 1, 0)
)</f>
        <v>#REF!</v>
      </c>
      <c r="F105" s="461" t="e">
        <f>SUM(
  IF(AND(ISNUMBER(G105), ISNUMBER(H105), H105&gt;TIME(13,0,0), G105&lt;H105),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IF(AND(ISNUMBER(L105), ISNUMBER(M105), M105&gt;TIME(13,0,0), L105&lt;M105), 1, 0)
)</f>
        <v>#REF!</v>
      </c>
      <c r="G105" s="420"/>
      <c r="H105" s="418"/>
      <c r="I105" s="418" t="str">
        <f t="shared" si="9"/>
        <v/>
      </c>
      <c r="J105" s="418"/>
      <c r="K105" s="419" t="str">
        <f t="shared" si="10"/>
        <v/>
      </c>
    </row>
    <row r="106" spans="1:11">
      <c r="A106" s="731"/>
      <c r="B106" s="427"/>
      <c r="C106" s="428">
        <f t="shared" si="7"/>
        <v>46207</v>
      </c>
      <c r="D106" s="418" t="str">
        <f t="shared" si="8"/>
        <v>Sat</v>
      </c>
      <c r="E106" s="461" t="e">
        <f>SUM(
  IF(AND(ISNUMBER(G106), ISNUMBER(H106), G106&lt;TIME(13,0,0), H106&gt;TIME(7,45,0)),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IF(AND(ISNUMBER(L106), ISNUMBER(M106), L106&lt;TIME(13,0,0), M106&gt;TIME(7,45,0)), 1, 0)
)</f>
        <v>#REF!</v>
      </c>
      <c r="F106" s="461" t="e">
        <f>SUM(
  IF(AND(ISNUMBER(G106), ISNUMBER(H106), H106&gt;TIME(13,0,0), G106&lt;H106),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IF(AND(ISNUMBER(L106), ISNUMBER(M106), M106&gt;TIME(13,0,0), L106&lt;M106), 1, 0)
)</f>
        <v>#REF!</v>
      </c>
      <c r="G106" s="420"/>
      <c r="H106" s="418"/>
      <c r="I106" s="418" t="str">
        <f t="shared" si="9"/>
        <v/>
      </c>
      <c r="J106" s="418"/>
      <c r="K106" s="419" t="str">
        <f t="shared" si="10"/>
        <v/>
      </c>
    </row>
    <row r="107" spans="1:11">
      <c r="A107" s="731"/>
      <c r="B107" s="427"/>
      <c r="C107" s="428">
        <f t="shared" si="7"/>
        <v>46208</v>
      </c>
      <c r="D107" s="418" t="str">
        <f t="shared" si="8"/>
        <v>Sun</v>
      </c>
      <c r="E107" s="461" t="e">
        <f>SUM(
  IF(AND(ISNUMBER(G107), ISNUMBER(H107), G107&lt;TIME(13,0,0), H107&gt;TIME(7,45,0)),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IF(AND(ISNUMBER(L107), ISNUMBER(M107), L107&lt;TIME(13,0,0), M107&gt;TIME(7,45,0)), 1, 0)
)</f>
        <v>#REF!</v>
      </c>
      <c r="F107" s="461" t="e">
        <f>SUM(
  IF(AND(ISNUMBER(G107), ISNUMBER(H107), H107&gt;TIME(13,0,0), G107&lt;H107),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IF(AND(ISNUMBER(L107), ISNUMBER(M107), M107&gt;TIME(13,0,0), L107&lt;M107), 1, 0)
)</f>
        <v>#REF!</v>
      </c>
      <c r="G107" s="420"/>
      <c r="H107" s="418"/>
      <c r="I107" s="418" t="str">
        <f t="shared" si="9"/>
        <v/>
      </c>
      <c r="J107" s="418"/>
      <c r="K107" s="419" t="str">
        <f t="shared" si="10"/>
        <v/>
      </c>
    </row>
    <row r="108" spans="1:11">
      <c r="A108" s="731"/>
      <c r="B108" s="427"/>
      <c r="C108" s="428">
        <f t="shared" si="7"/>
        <v>46209</v>
      </c>
      <c r="D108" s="418" t="str">
        <f t="shared" si="8"/>
        <v>Mon</v>
      </c>
      <c r="E108" s="461" t="e">
        <f>SUM(
  IF(AND(ISNUMBER(G108), ISNUMBER(H108), G108&lt;TIME(13,0,0), H108&gt;TIME(7,45,0)),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IF(AND(ISNUMBER(L108), ISNUMBER(M108), L108&lt;TIME(13,0,0), M108&gt;TIME(7,45,0)), 1, 0)
)</f>
        <v>#REF!</v>
      </c>
      <c r="F108" s="461" t="e">
        <f>SUM(
  IF(AND(ISNUMBER(G108), ISNUMBER(H108), H108&gt;TIME(13,0,0), G108&lt;H108),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IF(AND(ISNUMBER(L108), ISNUMBER(M108), M108&gt;TIME(13,0,0), L108&lt;M108), 1, 0)
)</f>
        <v>#REF!</v>
      </c>
      <c r="G108" s="420"/>
      <c r="H108" s="418"/>
      <c r="I108" s="418" t="str">
        <f t="shared" si="9"/>
        <v/>
      </c>
      <c r="J108" s="418"/>
      <c r="K108" s="419" t="str">
        <f t="shared" si="10"/>
        <v/>
      </c>
    </row>
    <row r="109" spans="1:11">
      <c r="A109" s="731"/>
      <c r="B109" s="427"/>
      <c r="C109" s="428">
        <f t="shared" si="7"/>
        <v>46210</v>
      </c>
      <c r="D109" s="418" t="str">
        <f t="shared" si="8"/>
        <v>Tue</v>
      </c>
      <c r="E109" s="461" t="e">
        <f>SUM(
  IF(AND(ISNUMBER(G109), ISNUMBER(H109), G109&lt;TIME(13,0,0), H109&gt;TIME(7,45,0)),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IF(AND(ISNUMBER(L109), ISNUMBER(M109), L109&lt;TIME(13,0,0), M109&gt;TIME(7,45,0)), 1, 0)
)</f>
        <v>#REF!</v>
      </c>
      <c r="F109" s="461" t="e">
        <f>SUM(
  IF(AND(ISNUMBER(G109), ISNUMBER(H109), H109&gt;TIME(13,0,0), G109&lt;H109),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IF(AND(ISNUMBER(L109), ISNUMBER(M109), M109&gt;TIME(13,0,0), L109&lt;M109), 1, 0)
)</f>
        <v>#REF!</v>
      </c>
      <c r="G109" s="416"/>
      <c r="H109" s="417"/>
      <c r="I109" s="418" t="str">
        <f t="shared" si="9"/>
        <v/>
      </c>
      <c r="J109" s="418"/>
      <c r="K109" s="419" t="str">
        <f t="shared" si="10"/>
        <v/>
      </c>
    </row>
    <row r="110" spans="1:11">
      <c r="A110" s="731"/>
      <c r="B110" s="427"/>
      <c r="C110" s="428">
        <f t="shared" si="7"/>
        <v>46211</v>
      </c>
      <c r="D110" s="418" t="str">
        <f t="shared" si="8"/>
        <v>Wed</v>
      </c>
      <c r="E110" s="461" t="e">
        <f>SUM(
  IF(AND(ISNUMBER(G110), ISNUMBER(H110), G110&lt;TIME(13,0,0), H110&gt;TIME(7,45,0)),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IF(AND(ISNUMBER(L110), ISNUMBER(M110), L110&lt;TIME(13,0,0), M110&gt;TIME(7,45,0)), 1, 0)
)</f>
        <v>#REF!</v>
      </c>
      <c r="F110" s="461" t="e">
        <f>SUM(
  IF(AND(ISNUMBER(G110), ISNUMBER(H110), H110&gt;TIME(13,0,0), G110&lt;H110),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IF(AND(ISNUMBER(L110), ISNUMBER(M110), M110&gt;TIME(13,0,0), L110&lt;M110), 1, 0)
)</f>
        <v>#REF!</v>
      </c>
      <c r="G110" s="416"/>
      <c r="H110" s="417"/>
      <c r="I110" s="418" t="str">
        <f t="shared" si="9"/>
        <v/>
      </c>
      <c r="J110" s="418"/>
      <c r="K110" s="419" t="str">
        <f t="shared" si="10"/>
        <v/>
      </c>
    </row>
    <row r="111" spans="1:11">
      <c r="A111" s="731"/>
      <c r="B111" s="427"/>
      <c r="C111" s="428">
        <f t="shared" si="7"/>
        <v>46212</v>
      </c>
      <c r="D111" s="418" t="str">
        <f t="shared" si="8"/>
        <v>Thu</v>
      </c>
      <c r="E111" s="461" t="e">
        <f>SUM(
  IF(AND(ISNUMBER(G111), ISNUMBER(H111), G111&lt;TIME(13,0,0), H111&gt;TIME(7,45,0)),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IF(AND(ISNUMBER(L111), ISNUMBER(M111), L111&lt;TIME(13,0,0), M111&gt;TIME(7,45,0)), 1, 0)
)</f>
        <v>#REF!</v>
      </c>
      <c r="F111" s="461" t="e">
        <f>SUM(
  IF(AND(ISNUMBER(G111), ISNUMBER(H111), H111&gt;TIME(13,0,0), G111&lt;H111),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IF(AND(ISNUMBER(L111), ISNUMBER(M111), M111&gt;TIME(13,0,0), L111&lt;M111), 1, 0)
)</f>
        <v>#REF!</v>
      </c>
      <c r="G111" s="416"/>
      <c r="H111" s="417"/>
      <c r="I111" s="418" t="str">
        <f t="shared" si="9"/>
        <v/>
      </c>
      <c r="J111" s="418"/>
      <c r="K111" s="419" t="str">
        <f t="shared" si="10"/>
        <v/>
      </c>
    </row>
    <row r="112" spans="1:11">
      <c r="A112" s="731"/>
      <c r="B112" s="427"/>
      <c r="C112" s="428">
        <f t="shared" si="7"/>
        <v>46213</v>
      </c>
      <c r="D112" s="418" t="str">
        <f t="shared" si="8"/>
        <v>Fri</v>
      </c>
      <c r="E112" s="461" t="e">
        <f>SUM(
  IF(AND(ISNUMBER(G112), ISNUMBER(H112), G112&lt;TIME(13,0,0), H112&gt;TIME(7,45,0)),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IF(AND(ISNUMBER(L112), ISNUMBER(M112), L112&lt;TIME(13,0,0), M112&gt;TIME(7,45,0)), 1, 0)
)</f>
        <v>#REF!</v>
      </c>
      <c r="F112" s="461" t="e">
        <f>SUM(
  IF(AND(ISNUMBER(G112), ISNUMBER(H112), H112&gt;TIME(13,0,0), G112&lt;H112),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IF(AND(ISNUMBER(L112), ISNUMBER(M112), M112&gt;TIME(13,0,0), L112&lt;M112), 1, 0)
)</f>
        <v>#REF!</v>
      </c>
      <c r="G112" s="420"/>
      <c r="H112" s="418"/>
      <c r="I112" s="418" t="str">
        <f t="shared" si="9"/>
        <v/>
      </c>
      <c r="J112" s="418"/>
      <c r="K112" s="419" t="str">
        <f t="shared" si="10"/>
        <v/>
      </c>
    </row>
    <row r="113" spans="1:11">
      <c r="A113" s="731"/>
      <c r="B113" s="427"/>
      <c r="C113" s="428">
        <f t="shared" si="7"/>
        <v>46214</v>
      </c>
      <c r="D113" s="418" t="str">
        <f t="shared" si="8"/>
        <v>Sat</v>
      </c>
      <c r="E113" s="461" t="e">
        <f>SUM(
  IF(AND(ISNUMBER(G113), ISNUMBER(H113), G113&lt;TIME(13,0,0), H113&gt;TIME(7,45,0)),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IF(AND(ISNUMBER(L113), ISNUMBER(M113), L113&lt;TIME(13,0,0), M113&gt;TIME(7,45,0)), 1, 0)
)</f>
        <v>#REF!</v>
      </c>
      <c r="F113" s="461" t="e">
        <f>SUM(
  IF(AND(ISNUMBER(G113), ISNUMBER(H113), H113&gt;TIME(13,0,0), G113&lt;H113),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IF(AND(ISNUMBER(L113), ISNUMBER(M113), M113&gt;TIME(13,0,0), L113&lt;M113), 1, 0)
)</f>
        <v>#REF!</v>
      </c>
      <c r="G113" s="420"/>
      <c r="H113" s="418"/>
      <c r="I113" s="418" t="str">
        <f t="shared" si="9"/>
        <v/>
      </c>
      <c r="J113" s="418"/>
      <c r="K113" s="419" t="str">
        <f t="shared" si="10"/>
        <v/>
      </c>
    </row>
    <row r="114" spans="1:11">
      <c r="A114" s="731"/>
      <c r="B114" s="427"/>
      <c r="C114" s="428">
        <f t="shared" si="7"/>
        <v>46215</v>
      </c>
      <c r="D114" s="418" t="str">
        <f t="shared" si="8"/>
        <v>Sun</v>
      </c>
      <c r="E114" s="461" t="e">
        <f>SUM(
  IF(AND(ISNUMBER(G114), ISNUMBER(H114), G114&lt;TIME(13,0,0), H114&gt;TIME(7,45,0)),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IF(AND(ISNUMBER(L114), ISNUMBER(M114), L114&lt;TIME(13,0,0), M114&gt;TIME(7,45,0)), 1, 0)
)</f>
        <v>#REF!</v>
      </c>
      <c r="F114" s="461" t="e">
        <f>SUM(
  IF(AND(ISNUMBER(G114), ISNUMBER(H114), H114&gt;TIME(13,0,0), G114&lt;H114),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IF(AND(ISNUMBER(L114), ISNUMBER(M114), M114&gt;TIME(13,0,0), L114&lt;M114), 1, 0)
)</f>
        <v>#REF!</v>
      </c>
      <c r="G114" s="420"/>
      <c r="H114" s="418"/>
      <c r="I114" s="418" t="str">
        <f t="shared" si="9"/>
        <v/>
      </c>
      <c r="J114" s="418"/>
      <c r="K114" s="419" t="str">
        <f t="shared" si="10"/>
        <v/>
      </c>
    </row>
    <row r="115" spans="1:11">
      <c r="A115" s="731"/>
      <c r="B115" s="427"/>
      <c r="C115" s="428">
        <f t="shared" si="7"/>
        <v>46216</v>
      </c>
      <c r="D115" s="418" t="str">
        <f t="shared" si="8"/>
        <v>Mon</v>
      </c>
      <c r="E115" s="461" t="e">
        <f>SUM(
  IF(AND(ISNUMBER(G115), ISNUMBER(H115), G115&lt;TIME(13,0,0), H115&gt;TIME(7,45,0)),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IF(AND(ISNUMBER(L115), ISNUMBER(M115), L115&lt;TIME(13,0,0), M115&gt;TIME(7,45,0)), 1, 0)
)</f>
        <v>#REF!</v>
      </c>
      <c r="F115" s="461" t="e">
        <f>SUM(
  IF(AND(ISNUMBER(G115), ISNUMBER(H115), H115&gt;TIME(13,0,0), G115&lt;H115),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IF(AND(ISNUMBER(L115), ISNUMBER(M115), M115&gt;TIME(13,0,0), L115&lt;M115), 1, 0)
)</f>
        <v>#REF!</v>
      </c>
      <c r="G115" s="420"/>
      <c r="H115" s="418"/>
      <c r="I115" s="418" t="str">
        <f t="shared" si="9"/>
        <v/>
      </c>
      <c r="J115" s="418"/>
      <c r="K115" s="419" t="str">
        <f t="shared" si="10"/>
        <v/>
      </c>
    </row>
    <row r="116" spans="1:11">
      <c r="A116" s="731"/>
      <c r="B116" s="427"/>
      <c r="C116" s="428">
        <f t="shared" si="7"/>
        <v>46217</v>
      </c>
      <c r="D116" s="418" t="str">
        <f t="shared" si="8"/>
        <v>Tue</v>
      </c>
      <c r="E116" s="461" t="e">
        <f>SUM(
  IF(AND(ISNUMBER(G116), ISNUMBER(H116), G116&lt;TIME(13,0,0), H116&gt;TIME(7,45,0)),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IF(AND(ISNUMBER(L116), ISNUMBER(M116), L116&lt;TIME(13,0,0), M116&gt;TIME(7,45,0)), 1, 0)
)</f>
        <v>#REF!</v>
      </c>
      <c r="F116" s="461" t="e">
        <f>SUM(
  IF(AND(ISNUMBER(G116), ISNUMBER(H116), H116&gt;TIME(13,0,0), G116&lt;H116),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IF(AND(ISNUMBER(L116), ISNUMBER(M116), M116&gt;TIME(13,0,0), L116&lt;M116), 1, 0)
)</f>
        <v>#REF!</v>
      </c>
      <c r="G116" s="416"/>
      <c r="H116" s="417"/>
      <c r="I116" s="418" t="str">
        <f t="shared" si="9"/>
        <v/>
      </c>
      <c r="J116" s="418"/>
      <c r="K116" s="419" t="str">
        <f t="shared" si="10"/>
        <v/>
      </c>
    </row>
    <row r="117" spans="1:11">
      <c r="A117" s="731"/>
      <c r="B117" s="427"/>
      <c r="C117" s="428">
        <f t="shared" si="7"/>
        <v>46218</v>
      </c>
      <c r="D117" s="418" t="str">
        <f t="shared" si="8"/>
        <v>Wed</v>
      </c>
      <c r="E117" s="461" t="e">
        <f>SUM(
  IF(AND(ISNUMBER(G117), ISNUMBER(H117), G117&lt;TIME(13,0,0), H117&gt;TIME(7,45,0)),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IF(AND(ISNUMBER(L117), ISNUMBER(M117), L117&lt;TIME(13,0,0), M117&gt;TIME(7,45,0)), 1, 0)
)</f>
        <v>#REF!</v>
      </c>
      <c r="F117" s="461" t="e">
        <f>SUM(
  IF(AND(ISNUMBER(G117), ISNUMBER(H117), H117&gt;TIME(13,0,0), G117&lt;H117),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IF(AND(ISNUMBER(L117), ISNUMBER(M117), M117&gt;TIME(13,0,0), L117&lt;M117), 1, 0)
)</f>
        <v>#REF!</v>
      </c>
      <c r="G117" s="416"/>
      <c r="H117" s="417"/>
      <c r="I117" s="418" t="str">
        <f t="shared" si="9"/>
        <v/>
      </c>
      <c r="J117" s="418"/>
      <c r="K117" s="419" t="str">
        <f t="shared" si="10"/>
        <v/>
      </c>
    </row>
    <row r="118" spans="1:11">
      <c r="A118" s="731"/>
      <c r="B118" s="427"/>
      <c r="C118" s="428">
        <f t="shared" si="7"/>
        <v>46219</v>
      </c>
      <c r="D118" s="418" t="str">
        <f t="shared" si="8"/>
        <v>Thu</v>
      </c>
      <c r="E118" s="461" t="e">
        <f>SUM(
  IF(AND(ISNUMBER(G118), ISNUMBER(H118), G118&lt;TIME(13,0,0), H118&gt;TIME(7,45,0)),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IF(AND(ISNUMBER(L118), ISNUMBER(M118), L118&lt;TIME(13,0,0), M118&gt;TIME(7,45,0)), 1, 0)
)</f>
        <v>#REF!</v>
      </c>
      <c r="F118" s="461" t="e">
        <f>SUM(
  IF(AND(ISNUMBER(G118), ISNUMBER(H118), H118&gt;TIME(13,0,0), G118&lt;H118),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IF(AND(ISNUMBER(L118), ISNUMBER(M118), M118&gt;TIME(13,0,0), L118&lt;M118), 1, 0)
)</f>
        <v>#REF!</v>
      </c>
      <c r="G118" s="416"/>
      <c r="H118" s="417"/>
      <c r="I118" s="418" t="str">
        <f t="shared" si="9"/>
        <v/>
      </c>
      <c r="J118" s="418"/>
      <c r="K118" s="419" t="str">
        <f t="shared" si="10"/>
        <v/>
      </c>
    </row>
    <row r="119" spans="1:11">
      <c r="A119" s="731"/>
      <c r="B119" s="427"/>
      <c r="C119" s="428">
        <f t="shared" si="7"/>
        <v>46220</v>
      </c>
      <c r="D119" s="418" t="str">
        <f t="shared" si="8"/>
        <v>Fri</v>
      </c>
      <c r="E119" s="461" t="e">
        <f>SUM(
  IF(AND(ISNUMBER(G119), ISNUMBER(H119), G119&lt;TIME(13,0,0), H119&gt;TIME(7,45,0)),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IF(AND(ISNUMBER(L119), ISNUMBER(M119), L119&lt;TIME(13,0,0), M119&gt;TIME(7,45,0)), 1, 0)
)</f>
        <v>#REF!</v>
      </c>
      <c r="F119" s="461" t="e">
        <f>SUM(
  IF(AND(ISNUMBER(G119), ISNUMBER(H119), H119&gt;TIME(13,0,0), G119&lt;H119),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IF(AND(ISNUMBER(L119), ISNUMBER(M119), M119&gt;TIME(13,0,0), L119&lt;M119), 1, 0)
)</f>
        <v>#REF!</v>
      </c>
      <c r="G119" s="420"/>
      <c r="H119" s="418"/>
      <c r="I119" s="418" t="str">
        <f t="shared" si="9"/>
        <v/>
      </c>
      <c r="J119" s="418"/>
      <c r="K119" s="419" t="str">
        <f t="shared" si="10"/>
        <v/>
      </c>
    </row>
    <row r="120" spans="1:11">
      <c r="A120" s="731"/>
      <c r="B120" s="427"/>
      <c r="C120" s="428">
        <f t="shared" si="7"/>
        <v>46221</v>
      </c>
      <c r="D120" s="418" t="str">
        <f t="shared" si="8"/>
        <v>Sat</v>
      </c>
      <c r="E120" s="461" t="e">
        <f>SUM(
  IF(AND(ISNUMBER(G120), ISNUMBER(H120), G120&lt;TIME(13,0,0), H120&gt;TIME(7,45,0)),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IF(AND(ISNUMBER(L120), ISNUMBER(M120), L120&lt;TIME(13,0,0), M120&gt;TIME(7,45,0)), 1, 0)
)</f>
        <v>#REF!</v>
      </c>
      <c r="F120" s="461" t="e">
        <f>SUM(
  IF(AND(ISNUMBER(G120), ISNUMBER(H120), H120&gt;TIME(13,0,0), G120&lt;H120),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IF(AND(ISNUMBER(L120), ISNUMBER(M120), M120&gt;TIME(13,0,0), L120&lt;M120), 1, 0)
)</f>
        <v>#REF!</v>
      </c>
      <c r="G120" s="420"/>
      <c r="H120" s="418"/>
      <c r="I120" s="418" t="str">
        <f t="shared" si="9"/>
        <v/>
      </c>
      <c r="J120" s="418"/>
      <c r="K120" s="419" t="str">
        <f t="shared" si="10"/>
        <v/>
      </c>
    </row>
    <row r="121" spans="1:11">
      <c r="A121" s="731"/>
      <c r="B121" s="427"/>
      <c r="C121" s="428">
        <f t="shared" si="7"/>
        <v>46222</v>
      </c>
      <c r="D121" s="418" t="str">
        <f t="shared" si="8"/>
        <v>Sun</v>
      </c>
      <c r="E121" s="461" t="e">
        <f>SUM(
  IF(AND(ISNUMBER(G121), ISNUMBER(H121), G121&lt;TIME(13,0,0), H121&gt;TIME(7,45,0)),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IF(AND(ISNUMBER(L121), ISNUMBER(M121), L121&lt;TIME(13,0,0), M121&gt;TIME(7,45,0)), 1, 0)
)</f>
        <v>#REF!</v>
      </c>
      <c r="F121" s="461" t="e">
        <f>SUM(
  IF(AND(ISNUMBER(G121), ISNUMBER(H121), H121&gt;TIME(13,0,0), G121&lt;H121),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IF(AND(ISNUMBER(L121), ISNUMBER(M121), M121&gt;TIME(13,0,0), L121&lt;M121), 1, 0)
)</f>
        <v>#REF!</v>
      </c>
      <c r="G121" s="420"/>
      <c r="H121" s="418"/>
      <c r="I121" s="418" t="str">
        <f t="shared" si="9"/>
        <v/>
      </c>
      <c r="J121" s="418"/>
      <c r="K121" s="419" t="str">
        <f t="shared" si="10"/>
        <v/>
      </c>
    </row>
    <row r="122" spans="1:11">
      <c r="A122" s="731"/>
      <c r="B122" s="427"/>
      <c r="C122" s="428">
        <f t="shared" si="7"/>
        <v>46223</v>
      </c>
      <c r="D122" s="418" t="str">
        <f t="shared" si="8"/>
        <v>Mon</v>
      </c>
      <c r="E122" s="461" t="e">
        <f>SUM(
  IF(AND(ISNUMBER(G122), ISNUMBER(H122), G122&lt;TIME(13,0,0), H122&gt;TIME(7,45,0)),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IF(AND(ISNUMBER(L122), ISNUMBER(M122), L122&lt;TIME(13,0,0), M122&gt;TIME(7,45,0)), 1, 0)
)</f>
        <v>#REF!</v>
      </c>
      <c r="F122" s="461" t="e">
        <f>SUM(
  IF(AND(ISNUMBER(G122), ISNUMBER(H122), H122&gt;TIME(13,0,0), G122&lt;H122),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IF(AND(ISNUMBER(L122), ISNUMBER(M122), M122&gt;TIME(13,0,0), L122&lt;M122), 1, 0)
)</f>
        <v>#REF!</v>
      </c>
      <c r="G122" s="420"/>
      <c r="H122" s="418"/>
      <c r="I122" s="418" t="str">
        <f t="shared" si="9"/>
        <v/>
      </c>
      <c r="J122" s="418"/>
      <c r="K122" s="419" t="str">
        <f t="shared" si="10"/>
        <v/>
      </c>
    </row>
    <row r="123" spans="1:11">
      <c r="A123" s="731"/>
      <c r="B123" s="427"/>
      <c r="C123" s="428">
        <f t="shared" si="7"/>
        <v>46224</v>
      </c>
      <c r="D123" s="418" t="str">
        <f t="shared" si="8"/>
        <v>Tue</v>
      </c>
      <c r="E123" s="461" t="e">
        <f>SUM(
  IF(AND(ISNUMBER(G123), ISNUMBER(H123), G123&lt;TIME(13,0,0), H123&gt;TIME(7,45,0)),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IF(AND(ISNUMBER(L123), ISNUMBER(M123), L123&lt;TIME(13,0,0), M123&gt;TIME(7,45,0)), 1, 0)
)</f>
        <v>#REF!</v>
      </c>
      <c r="F123" s="461" t="e">
        <f>SUM(
  IF(AND(ISNUMBER(G123), ISNUMBER(H123), H123&gt;TIME(13,0,0), G123&lt;H123),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IF(AND(ISNUMBER(L123), ISNUMBER(M123), M123&gt;TIME(13,0,0), L123&lt;M123), 1, 0)
)</f>
        <v>#REF!</v>
      </c>
      <c r="G123" s="416"/>
      <c r="H123" s="417"/>
      <c r="I123" s="418" t="str">
        <f t="shared" si="9"/>
        <v/>
      </c>
      <c r="J123" s="418"/>
      <c r="K123" s="419" t="str">
        <f t="shared" si="10"/>
        <v/>
      </c>
    </row>
    <row r="124" spans="1:11">
      <c r="A124" s="731"/>
      <c r="B124" s="427"/>
      <c r="C124" s="428">
        <f t="shared" si="7"/>
        <v>46225</v>
      </c>
      <c r="D124" s="418" t="str">
        <f t="shared" si="8"/>
        <v>Wed</v>
      </c>
      <c r="E124" s="461" t="e">
        <f>SUM(
  IF(AND(ISNUMBER(G124), ISNUMBER(H124), G124&lt;TIME(13,0,0), H124&gt;TIME(7,45,0)),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IF(AND(ISNUMBER(L124), ISNUMBER(M124), L124&lt;TIME(13,0,0), M124&gt;TIME(7,45,0)), 1, 0)
)</f>
        <v>#REF!</v>
      </c>
      <c r="F124" s="461" t="e">
        <f>SUM(
  IF(AND(ISNUMBER(G124), ISNUMBER(H124), H124&gt;TIME(13,0,0), G124&lt;H124),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IF(AND(ISNUMBER(L124), ISNUMBER(M124), M124&gt;TIME(13,0,0), L124&lt;M124), 1, 0)
)</f>
        <v>#REF!</v>
      </c>
      <c r="G124" s="416"/>
      <c r="H124" s="417"/>
      <c r="I124" s="418" t="str">
        <f t="shared" si="9"/>
        <v/>
      </c>
      <c r="J124" s="418"/>
      <c r="K124" s="419" t="str">
        <f t="shared" si="10"/>
        <v/>
      </c>
    </row>
    <row r="125" spans="1:11" ht="14.3" customHeight="1">
      <c r="A125" s="731"/>
      <c r="B125" s="494" t="s">
        <v>78</v>
      </c>
      <c r="C125" s="396">
        <f t="shared" si="7"/>
        <v>46226</v>
      </c>
      <c r="D125" s="47" t="str">
        <f t="shared" si="8"/>
        <v>Thu</v>
      </c>
      <c r="E125" s="397" t="e">
        <f>SUM(
  IF(AND(ISNUMBER(G125), ISNUMBER(H125), G125&lt;TIME(13,0,0), H125&gt;TIME(7,45,0)),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IF(AND(ISNUMBER(L125), ISNUMBER(M125), L125&lt;TIME(13,0,0), M125&gt;TIME(7,45,0)), 1, 0)
)</f>
        <v>#REF!</v>
      </c>
      <c r="F125" s="397" t="e">
        <f>SUM(
  IF(AND(ISNUMBER(G125), ISNUMBER(H125), H125&gt;TIME(13,0,0), G125&lt;H125),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IF(AND(ISNUMBER(L125), ISNUMBER(M125), M125&gt;TIME(13,0,0), L125&lt;M125), 1, 0)
)</f>
        <v>#REF!</v>
      </c>
      <c r="G125" s="45"/>
      <c r="H125" s="46"/>
      <c r="I125" s="47" t="str">
        <f t="shared" si="9"/>
        <v/>
      </c>
      <c r="J125" s="47"/>
      <c r="K125" s="48" t="str">
        <f t="shared" si="10"/>
        <v/>
      </c>
    </row>
    <row r="126" spans="1:11">
      <c r="A126" s="731"/>
      <c r="B126" s="494"/>
      <c r="C126" s="396">
        <f t="shared" si="7"/>
        <v>46227</v>
      </c>
      <c r="D126" s="47" t="str">
        <f t="shared" si="8"/>
        <v>Fri</v>
      </c>
      <c r="E126" s="397" t="e">
        <f>SUM(
  IF(AND(ISNUMBER(G126), ISNUMBER(H126), G126&lt;TIME(13,0,0), H126&gt;TIME(7,45,0)),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IF(AND(ISNUMBER(L126), ISNUMBER(M126), L126&lt;TIME(13,0,0), M126&gt;TIME(7,45,0)), 1, 0)
)</f>
        <v>#REF!</v>
      </c>
      <c r="F126" s="397" t="e">
        <f>SUM(
  IF(AND(ISNUMBER(G126), ISNUMBER(H126), H126&gt;TIME(13,0,0), G126&lt;H126),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IF(AND(ISNUMBER(L126), ISNUMBER(M126), M126&gt;TIME(13,0,0), L126&lt;M126), 1, 0)
)</f>
        <v>#REF!</v>
      </c>
      <c r="G126" s="49"/>
      <c r="H126" s="47"/>
      <c r="I126" s="47" t="str">
        <f t="shared" si="9"/>
        <v/>
      </c>
      <c r="J126" s="47"/>
      <c r="K126" s="48" t="str">
        <f t="shared" si="10"/>
        <v/>
      </c>
    </row>
    <row r="127" spans="1:11">
      <c r="A127" s="731"/>
      <c r="B127" s="494"/>
      <c r="C127" s="396">
        <f t="shared" si="7"/>
        <v>46228</v>
      </c>
      <c r="D127" s="47" t="str">
        <f t="shared" si="8"/>
        <v>Sat</v>
      </c>
      <c r="E127" s="397" t="e">
        <f>SUM(
  IF(AND(ISNUMBER(G127), ISNUMBER(H127), G127&lt;TIME(13,0,0), H127&gt;TIME(7,45,0)),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IF(AND(ISNUMBER(L127), ISNUMBER(M127), L127&lt;TIME(13,0,0), M127&gt;TIME(7,45,0)), 1, 0)
)</f>
        <v>#REF!</v>
      </c>
      <c r="F127" s="397" t="e">
        <f>SUM(
  IF(AND(ISNUMBER(G127), ISNUMBER(H127), H127&gt;TIME(13,0,0), G127&lt;H127),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IF(AND(ISNUMBER(L127), ISNUMBER(M127), M127&gt;TIME(13,0,0), L127&lt;M127), 1, 0)
)</f>
        <v>#REF!</v>
      </c>
      <c r="G127" s="49"/>
      <c r="H127" s="47"/>
      <c r="I127" s="47" t="str">
        <f t="shared" si="9"/>
        <v/>
      </c>
      <c r="J127" s="47"/>
      <c r="K127" s="48" t="str">
        <f t="shared" si="10"/>
        <v/>
      </c>
    </row>
    <row r="128" spans="1:11">
      <c r="A128" s="731"/>
      <c r="B128" s="494"/>
      <c r="C128" s="396">
        <f t="shared" si="7"/>
        <v>46229</v>
      </c>
      <c r="D128" s="47" t="str">
        <f t="shared" si="8"/>
        <v>Sun</v>
      </c>
      <c r="E128" s="397" t="e">
        <f>SUM(
  IF(AND(ISNUMBER(G128), ISNUMBER(H128), G128&lt;TIME(13,0,0), H128&gt;TIME(7,45,0)),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IF(AND(ISNUMBER(L128), ISNUMBER(M128), L128&lt;TIME(13,0,0), M128&gt;TIME(7,45,0)), 1, 0)
)</f>
        <v>#REF!</v>
      </c>
      <c r="F128" s="397" t="e">
        <f>SUM(
  IF(AND(ISNUMBER(G128), ISNUMBER(H128), H128&gt;TIME(13,0,0), G128&lt;H128),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IF(AND(ISNUMBER(L128), ISNUMBER(M128), M128&gt;TIME(13,0,0), L128&lt;M128), 1, 0)
)</f>
        <v>#REF!</v>
      </c>
      <c r="G128" s="49"/>
      <c r="H128" s="47"/>
      <c r="I128" s="47" t="str">
        <f t="shared" si="9"/>
        <v/>
      </c>
      <c r="J128" s="47"/>
      <c r="K128" s="48" t="str">
        <f t="shared" si="10"/>
        <v/>
      </c>
    </row>
    <row r="129" spans="1:11">
      <c r="A129" s="731"/>
      <c r="B129" s="494"/>
      <c r="C129" s="396">
        <f t="shared" si="7"/>
        <v>46230</v>
      </c>
      <c r="D129" s="47" t="str">
        <f t="shared" si="8"/>
        <v>Mon</v>
      </c>
      <c r="E129" s="397" t="e">
        <f>SUM(
  IF(AND(ISNUMBER(G129), ISNUMBER(H129), G129&lt;TIME(13,0,0), H129&gt;TIME(7,45,0)),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IF(AND(ISNUMBER(L129), ISNUMBER(M129), L129&lt;TIME(13,0,0), M129&gt;TIME(7,45,0)), 1, 0)
)</f>
        <v>#REF!</v>
      </c>
      <c r="F129" s="397" t="e">
        <f>SUM(
  IF(AND(ISNUMBER(G129), ISNUMBER(H129), H129&gt;TIME(13,0,0), G129&lt;H129),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IF(AND(ISNUMBER(L129), ISNUMBER(M129), M129&gt;TIME(13,0,0), L129&lt;M129), 1, 0)
)</f>
        <v>#REF!</v>
      </c>
      <c r="G129" s="49"/>
      <c r="H129" s="47"/>
      <c r="I129" s="47" t="str">
        <f t="shared" si="9"/>
        <v/>
      </c>
      <c r="J129" s="47"/>
      <c r="K129" s="48" t="str">
        <f t="shared" si="10"/>
        <v/>
      </c>
    </row>
    <row r="130" spans="1:11">
      <c r="A130" s="731"/>
      <c r="B130" s="494"/>
      <c r="C130" s="396">
        <f t="shared" si="7"/>
        <v>46231</v>
      </c>
      <c r="D130" s="47" t="str">
        <f t="shared" si="8"/>
        <v>Tue</v>
      </c>
      <c r="E130" s="397" t="e">
        <f>SUM(
  IF(AND(ISNUMBER(G130), ISNUMBER(H130), G130&lt;TIME(13,0,0), H130&gt;TIME(7,45,0)),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IF(AND(ISNUMBER(L130), ISNUMBER(M130), L130&lt;TIME(13,0,0), M130&gt;TIME(7,45,0)), 1, 0)
)</f>
        <v>#REF!</v>
      </c>
      <c r="F130" s="397" t="e">
        <f>SUM(
  IF(AND(ISNUMBER(G130), ISNUMBER(H130), H130&gt;TIME(13,0,0), G130&lt;H130),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IF(AND(ISNUMBER(L130), ISNUMBER(M130), M130&gt;TIME(13,0,0), L130&lt;M130), 1, 0)
)</f>
        <v>#REF!</v>
      </c>
      <c r="G130" s="45"/>
      <c r="H130" s="46"/>
      <c r="I130" s="47" t="str">
        <f t="shared" si="9"/>
        <v/>
      </c>
      <c r="J130" s="47"/>
      <c r="K130" s="48" t="str">
        <f t="shared" si="10"/>
        <v/>
      </c>
    </row>
    <row r="131" spans="1:11">
      <c r="A131" s="731"/>
      <c r="B131" s="494"/>
      <c r="C131" s="396">
        <f t="shared" si="7"/>
        <v>46232</v>
      </c>
      <c r="D131" s="47" t="str">
        <f t="shared" si="8"/>
        <v>Wed</v>
      </c>
      <c r="E131" s="397" t="e">
        <f>SUM(
  IF(AND(ISNUMBER(G131), ISNUMBER(H131), G131&lt;TIME(13,0,0), H131&gt;TIME(7,45,0)),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IF(AND(ISNUMBER(L131), ISNUMBER(M131), L131&lt;TIME(13,0,0), M131&gt;TIME(7,45,0)), 1, 0)
)</f>
        <v>#REF!</v>
      </c>
      <c r="F131" s="397" t="e">
        <f>SUM(
  IF(AND(ISNUMBER(G131), ISNUMBER(H131), H131&gt;TIME(13,0,0), G131&lt;H131),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IF(AND(ISNUMBER(L131), ISNUMBER(M131), M131&gt;TIME(13,0,0), L131&lt;M131), 1, 0)
)</f>
        <v>#REF!</v>
      </c>
      <c r="G131" s="45"/>
      <c r="H131" s="46"/>
      <c r="I131" s="47" t="str">
        <f t="shared" si="9"/>
        <v/>
      </c>
      <c r="J131" s="47"/>
      <c r="K131" s="48" t="str">
        <f t="shared" si="10"/>
        <v/>
      </c>
    </row>
    <row r="132" spans="1:11">
      <c r="A132" s="731"/>
      <c r="B132" s="494"/>
      <c r="C132" s="396">
        <f t="shared" si="7"/>
        <v>46233</v>
      </c>
      <c r="D132" s="47" t="str">
        <f t="shared" si="8"/>
        <v>Thu</v>
      </c>
      <c r="E132" s="397" t="e">
        <f>SUM(
  IF(AND(ISNUMBER(G132), ISNUMBER(H132), G132&lt;TIME(13,0,0), H132&gt;TIME(7,45,0)),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IF(AND(ISNUMBER(L132), ISNUMBER(M132), L132&lt;TIME(13,0,0), M132&gt;TIME(7,45,0)), 1, 0)
)</f>
        <v>#REF!</v>
      </c>
      <c r="F132" s="397" t="e">
        <f>SUM(
  IF(AND(ISNUMBER(G132), ISNUMBER(H132), H132&gt;TIME(13,0,0), G132&lt;H132),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IF(AND(ISNUMBER(L132), ISNUMBER(M132), M132&gt;TIME(13,0,0), L132&lt;M132), 1, 0)
)</f>
        <v>#REF!</v>
      </c>
      <c r="G132" s="45"/>
      <c r="H132" s="46"/>
      <c r="I132" s="47" t="str">
        <f t="shared" si="9"/>
        <v/>
      </c>
      <c r="J132" s="47"/>
      <c r="K132" s="48" t="str">
        <f t="shared" si="10"/>
        <v/>
      </c>
    </row>
    <row r="133" spans="1:11" ht="14.95" thickBot="1">
      <c r="A133" s="732"/>
      <c r="B133" s="517"/>
      <c r="C133" s="399">
        <f t="shared" si="7"/>
        <v>46234</v>
      </c>
      <c r="D133" s="68" t="str">
        <f t="shared" si="8"/>
        <v>Fri</v>
      </c>
      <c r="E133" s="400" t="e">
        <f>SUM(
  IF(AND(ISNUMBER(G133), ISNUMBER(H133), G133&lt;TIME(13,0,0), H133&gt;TIME(7,45,0)),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IF(AND(ISNUMBER(L133), ISNUMBER(M133), L133&lt;TIME(13,0,0), M133&gt;TIME(7,45,0)), 1, 0)
)</f>
        <v>#REF!</v>
      </c>
      <c r="F133" s="400" t="e">
        <f>SUM(
  IF(AND(ISNUMBER(G133), ISNUMBER(H133), H133&gt;TIME(13,0,0), G133&lt;H133),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IF(AND(ISNUMBER(L133), ISNUMBER(M133), M133&gt;TIME(13,0,0), L133&lt;M133), 1, 0)
)</f>
        <v>#REF!</v>
      </c>
      <c r="G133" s="67"/>
      <c r="H133" s="68"/>
      <c r="I133" s="68" t="str">
        <f t="shared" si="9"/>
        <v/>
      </c>
      <c r="J133" s="68"/>
      <c r="K133" s="76" t="str">
        <f t="shared" si="10"/>
        <v/>
      </c>
    </row>
    <row r="134" spans="1:11">
      <c r="A134" s="401"/>
      <c r="B134" s="494"/>
      <c r="C134" s="192">
        <f>SUM(G134:K134)</f>
        <v>0</v>
      </c>
      <c r="D134" s="43"/>
      <c r="E134" s="395"/>
      <c r="F134" s="395"/>
      <c r="G134" s="42"/>
      <c r="H134" s="43"/>
      <c r="I134" s="43"/>
      <c r="J134" s="43"/>
      <c r="K134" s="386">
        <f>SUM(K103:K133)</f>
        <v>0</v>
      </c>
    </row>
    <row r="135" spans="1:11">
      <c r="A135" s="401"/>
      <c r="B135" s="494"/>
      <c r="C135" s="383"/>
      <c r="D135" s="43"/>
      <c r="E135" s="395"/>
      <c r="F135" s="395"/>
      <c r="G135" s="42"/>
      <c r="H135" s="43"/>
      <c r="I135" s="43"/>
      <c r="J135" s="43"/>
      <c r="K135" s="386"/>
    </row>
    <row r="136" spans="1:11" ht="14.95" thickBot="1">
      <c r="A136" s="401"/>
      <c r="B136" s="494"/>
      <c r="C136" s="383"/>
      <c r="D136" s="43"/>
      <c r="E136" s="395"/>
      <c r="F136" s="395"/>
      <c r="G136" s="42"/>
      <c r="H136" s="43"/>
      <c r="I136" s="43"/>
      <c r="J136" s="43"/>
      <c r="K136" s="386"/>
    </row>
    <row r="137" spans="1:11" ht="14.3" customHeight="1">
      <c r="A137" s="742" t="s">
        <v>6</v>
      </c>
      <c r="B137" s="519"/>
      <c r="C137" s="520">
        <f>C133+1</f>
        <v>46235</v>
      </c>
      <c r="D137" s="521" t="str">
        <f t="shared" si="8"/>
        <v>Sat</v>
      </c>
      <c r="E137" s="522" t="e">
        <f>SUM(
  IF(AND(ISNUMBER(G137), ISNUMBER(H137), G137&lt;TIME(13,0,0), H137&gt;TIME(7,45,0)),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IF(AND(ISNUMBER(L137), ISNUMBER(M137), L137&lt;TIME(13,0,0), M137&gt;TIME(7,45,0)), 1, 0)
)</f>
        <v>#REF!</v>
      </c>
      <c r="F137" s="522" t="e">
        <f>SUM(
  IF(AND(ISNUMBER(G137), ISNUMBER(H137), H137&gt;TIME(13,0,0), G137&lt;H137),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IF(AND(ISNUMBER(L137), ISNUMBER(M137), M137&gt;TIME(13,0,0), L137&lt;M137), 1, 0)
)</f>
        <v>#REF!</v>
      </c>
      <c r="G137" s="521"/>
      <c r="H137" s="521"/>
      <c r="I137" s="521" t="str">
        <f t="shared" si="9"/>
        <v/>
      </c>
      <c r="J137" s="521"/>
      <c r="K137" s="523" t="str">
        <f t="shared" ref="K137:K167" si="11">IF(I137="","",((I137-J137)*$H$2)+($J$2*J137))</f>
        <v/>
      </c>
    </row>
    <row r="138" spans="1:11">
      <c r="A138" s="743"/>
      <c r="B138" s="494"/>
      <c r="C138" s="396">
        <f t="shared" si="7"/>
        <v>46236</v>
      </c>
      <c r="D138" s="47" t="str">
        <f t="shared" si="8"/>
        <v>Sun</v>
      </c>
      <c r="E138" s="397" t="e">
        <f>SUM(
  IF(AND(ISNUMBER(G138), ISNUMBER(H138), G138&lt;TIME(13,0,0), H138&gt;TIME(7,45,0)),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IF(AND(ISNUMBER(L138), ISNUMBER(M138), L138&lt;TIME(13,0,0), M138&gt;TIME(7,45,0)), 1, 0)
)</f>
        <v>#REF!</v>
      </c>
      <c r="F138" s="397" t="e">
        <f>SUM(
  IF(AND(ISNUMBER(G138), ISNUMBER(H138), H138&gt;TIME(13,0,0), G138&lt;H138),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IF(AND(ISNUMBER(L138), ISNUMBER(M138), M138&gt;TIME(13,0,0), L138&lt;M138), 1, 0)
)</f>
        <v>#REF!</v>
      </c>
      <c r="G138" s="47"/>
      <c r="H138" s="47"/>
      <c r="I138" s="47" t="str">
        <f t="shared" si="9"/>
        <v/>
      </c>
      <c r="J138" s="47"/>
      <c r="K138" s="505" t="str">
        <f t="shared" si="11"/>
        <v/>
      </c>
    </row>
    <row r="139" spans="1:11">
      <c r="A139" s="743"/>
      <c r="B139" s="494"/>
      <c r="C139" s="396">
        <f t="shared" si="7"/>
        <v>46237</v>
      </c>
      <c r="D139" s="47" t="str">
        <f t="shared" si="8"/>
        <v>Mon</v>
      </c>
      <c r="E139" s="397" t="e">
        <f>SUM(
  IF(AND(ISNUMBER(G139), ISNUMBER(H139), G139&lt;TIME(13,0,0), H139&gt;TIME(7,45,0)),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IF(AND(ISNUMBER(L139), ISNUMBER(M139), L139&lt;TIME(13,0,0), M139&gt;TIME(7,45,0)), 1, 0)
)</f>
        <v>#REF!</v>
      </c>
      <c r="F139" s="397" t="e">
        <f>SUM(
  IF(AND(ISNUMBER(G139), ISNUMBER(H139), H139&gt;TIME(13,0,0), G139&lt;H139),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IF(AND(ISNUMBER(L139), ISNUMBER(M139), M139&gt;TIME(13,0,0), L139&lt;M139), 1, 0)
)</f>
        <v>#REF!</v>
      </c>
      <c r="G139" s="47"/>
      <c r="H139" s="47"/>
      <c r="I139" s="47" t="str">
        <f t="shared" si="9"/>
        <v/>
      </c>
      <c r="J139" s="47"/>
      <c r="K139" s="505" t="str">
        <f t="shared" si="11"/>
        <v/>
      </c>
    </row>
    <row r="140" spans="1:11">
      <c r="A140" s="743"/>
      <c r="B140" s="494"/>
      <c r="C140" s="396">
        <f t="shared" si="7"/>
        <v>46238</v>
      </c>
      <c r="D140" s="47" t="str">
        <f t="shared" si="8"/>
        <v>Tue</v>
      </c>
      <c r="E140" s="397" t="e">
        <f>SUM(
  IF(AND(ISNUMBER(G140), ISNUMBER(H140), G140&lt;TIME(13,0,0), H140&gt;TIME(7,45,0)),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IF(AND(ISNUMBER(L140), ISNUMBER(M140), L140&lt;TIME(13,0,0), M140&gt;TIME(7,45,0)), 1, 0)
)</f>
        <v>#REF!</v>
      </c>
      <c r="F140" s="397" t="e">
        <f>SUM(
  IF(AND(ISNUMBER(G140), ISNUMBER(H140), H140&gt;TIME(13,0,0), G140&lt;H140),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IF(AND(ISNUMBER(L140), ISNUMBER(M140), M140&gt;TIME(13,0,0), L140&lt;M140), 1, 0)
)</f>
        <v>#REF!</v>
      </c>
      <c r="G140" s="46"/>
      <c r="H140" s="46"/>
      <c r="I140" s="47" t="str">
        <f t="shared" si="9"/>
        <v/>
      </c>
      <c r="J140" s="47"/>
      <c r="K140" s="505" t="str">
        <f t="shared" si="11"/>
        <v/>
      </c>
    </row>
    <row r="141" spans="1:11">
      <c r="A141" s="743"/>
      <c r="B141" s="494"/>
      <c r="C141" s="396">
        <f t="shared" si="7"/>
        <v>46239</v>
      </c>
      <c r="D141" s="47" t="str">
        <f t="shared" si="8"/>
        <v>Wed</v>
      </c>
      <c r="E141" s="397" t="e">
        <f>SUM(
  IF(AND(ISNUMBER(G141), ISNUMBER(H141), G141&lt;TIME(13,0,0), H141&gt;TIME(7,45,0)),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IF(AND(ISNUMBER(L141), ISNUMBER(M141), L141&lt;TIME(13,0,0), M141&gt;TIME(7,45,0)), 1, 0)
)</f>
        <v>#REF!</v>
      </c>
      <c r="F141" s="397" t="e">
        <f>SUM(
  IF(AND(ISNUMBER(G141), ISNUMBER(H141), H141&gt;TIME(13,0,0), G141&lt;H141),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IF(AND(ISNUMBER(L141), ISNUMBER(M141), M141&gt;TIME(13,0,0), L141&lt;M141), 1, 0)
)</f>
        <v>#REF!</v>
      </c>
      <c r="G141" s="46"/>
      <c r="H141" s="46"/>
      <c r="I141" s="47" t="str">
        <f t="shared" si="9"/>
        <v/>
      </c>
      <c r="J141" s="47"/>
      <c r="K141" s="505" t="str">
        <f t="shared" si="11"/>
        <v/>
      </c>
    </row>
    <row r="142" spans="1:11">
      <c r="A142" s="743"/>
      <c r="B142" s="494"/>
      <c r="C142" s="396">
        <f t="shared" si="7"/>
        <v>46240</v>
      </c>
      <c r="D142" s="47" t="str">
        <f t="shared" si="8"/>
        <v>Thu</v>
      </c>
      <c r="E142" s="397" t="e">
        <f>SUM(
  IF(AND(ISNUMBER(G142), ISNUMBER(H142), G142&lt;TIME(13,0,0), H142&gt;TIME(7,45,0)),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IF(AND(ISNUMBER(L142), ISNUMBER(M142), L142&lt;TIME(13,0,0), M142&gt;TIME(7,45,0)), 1, 0)
)</f>
        <v>#REF!</v>
      </c>
      <c r="F142" s="397" t="e">
        <f>SUM(
  IF(AND(ISNUMBER(G142), ISNUMBER(H142), H142&gt;TIME(13,0,0), G142&lt;H142),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IF(AND(ISNUMBER(L142), ISNUMBER(M142), M142&gt;TIME(13,0,0), L142&lt;M142), 1, 0)
)</f>
        <v>#REF!</v>
      </c>
      <c r="G142" s="46"/>
      <c r="H142" s="46"/>
      <c r="I142" s="47" t="str">
        <f t="shared" si="9"/>
        <v/>
      </c>
      <c r="J142" s="47"/>
      <c r="K142" s="505" t="str">
        <f t="shared" si="11"/>
        <v/>
      </c>
    </row>
    <row r="143" spans="1:11">
      <c r="A143" s="743"/>
      <c r="B143" s="494"/>
      <c r="C143" s="396">
        <f t="shared" si="7"/>
        <v>46241</v>
      </c>
      <c r="D143" s="47" t="str">
        <f t="shared" si="8"/>
        <v>Fri</v>
      </c>
      <c r="E143" s="397" t="e">
        <f>SUM(
  IF(AND(ISNUMBER(G143), ISNUMBER(H143), G143&lt;TIME(13,0,0), H143&gt;TIME(7,45,0)),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IF(AND(ISNUMBER(L143), ISNUMBER(M143), L143&lt;TIME(13,0,0), M143&gt;TIME(7,45,0)), 1, 0)
)</f>
        <v>#REF!</v>
      </c>
      <c r="F143" s="397" t="e">
        <f>SUM(
  IF(AND(ISNUMBER(G143), ISNUMBER(H143), H143&gt;TIME(13,0,0), G143&lt;H143),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IF(AND(ISNUMBER(L143), ISNUMBER(M143), M143&gt;TIME(13,0,0), L143&lt;M143), 1, 0)
)</f>
        <v>#REF!</v>
      </c>
      <c r="G143" s="47"/>
      <c r="H143" s="47"/>
      <c r="I143" s="47" t="str">
        <f t="shared" si="9"/>
        <v/>
      </c>
      <c r="J143" s="47"/>
      <c r="K143" s="505" t="str">
        <f t="shared" si="11"/>
        <v/>
      </c>
    </row>
    <row r="144" spans="1:11">
      <c r="A144" s="743"/>
      <c r="B144" s="494"/>
      <c r="C144" s="396">
        <f t="shared" si="7"/>
        <v>46242</v>
      </c>
      <c r="D144" s="47" t="str">
        <f t="shared" si="8"/>
        <v>Sat</v>
      </c>
      <c r="E144" s="397" t="e">
        <f>SUM(
  IF(AND(ISNUMBER(G144), ISNUMBER(H144), G144&lt;TIME(13,0,0), H144&gt;TIME(7,45,0)),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IF(AND(ISNUMBER(L144), ISNUMBER(M144), L144&lt;TIME(13,0,0), M144&gt;TIME(7,45,0)), 1, 0)
)</f>
        <v>#REF!</v>
      </c>
      <c r="F144" s="397" t="e">
        <f>SUM(
  IF(AND(ISNUMBER(G144), ISNUMBER(H144), H144&gt;TIME(13,0,0), G144&lt;H144),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IF(AND(ISNUMBER(L144), ISNUMBER(M144), M144&gt;TIME(13,0,0), L144&lt;M144), 1, 0)
)</f>
        <v>#REF!</v>
      </c>
      <c r="G144" s="47"/>
      <c r="H144" s="47"/>
      <c r="I144" s="47" t="str">
        <f t="shared" si="9"/>
        <v/>
      </c>
      <c r="J144" s="47"/>
      <c r="K144" s="505" t="str">
        <f t="shared" si="11"/>
        <v/>
      </c>
    </row>
    <row r="145" spans="1:11">
      <c r="A145" s="743"/>
      <c r="B145" s="494"/>
      <c r="C145" s="396">
        <f t="shared" ref="C145:C217" si="12">C144+1</f>
        <v>46243</v>
      </c>
      <c r="D145" s="47" t="str">
        <f t="shared" ref="D145:D217" si="13">TEXT(C145,"DDD")</f>
        <v>Sun</v>
      </c>
      <c r="E145" s="397" t="e">
        <f>SUM(
  IF(AND(ISNUMBER(G145), ISNUMBER(H145), G145&lt;TIME(13,0,0), H145&gt;TIME(7,45,0)),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IF(AND(ISNUMBER(L145), ISNUMBER(M145), L145&lt;TIME(13,0,0), M145&gt;TIME(7,45,0)), 1, 0)
)</f>
        <v>#REF!</v>
      </c>
      <c r="F145" s="397" t="e">
        <f>SUM(
  IF(AND(ISNUMBER(G145), ISNUMBER(H145), H145&gt;TIME(13,0,0), G145&lt;H145),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IF(AND(ISNUMBER(L145), ISNUMBER(M145), M145&gt;TIME(13,0,0), L145&lt;M145), 1, 0)
)</f>
        <v>#REF!</v>
      </c>
      <c r="G145" s="47"/>
      <c r="H145" s="47"/>
      <c r="I145" s="47" t="str">
        <f t="shared" si="9"/>
        <v/>
      </c>
      <c r="J145" s="47"/>
      <c r="K145" s="505" t="str">
        <f t="shared" si="11"/>
        <v/>
      </c>
    </row>
    <row r="146" spans="1:11">
      <c r="A146" s="743"/>
      <c r="B146" s="494"/>
      <c r="C146" s="396">
        <f t="shared" si="12"/>
        <v>46244</v>
      </c>
      <c r="D146" s="47" t="str">
        <f t="shared" si="13"/>
        <v>Mon</v>
      </c>
      <c r="E146" s="397" t="e">
        <f>SUM(
  IF(AND(ISNUMBER(G146), ISNUMBER(H146), G146&lt;TIME(13,0,0), H146&gt;TIME(7,45,0)),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IF(AND(ISNUMBER(L146), ISNUMBER(M146), L146&lt;TIME(13,0,0), M146&gt;TIME(7,45,0)), 1, 0)
)</f>
        <v>#REF!</v>
      </c>
      <c r="F146" s="397" t="e">
        <f>SUM(
  IF(AND(ISNUMBER(G146), ISNUMBER(H146), H146&gt;TIME(13,0,0), G146&lt;H146),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IF(AND(ISNUMBER(L146), ISNUMBER(M146), M146&gt;TIME(13,0,0), L146&lt;M146), 1, 0)
)</f>
        <v>#REF!</v>
      </c>
      <c r="G146" s="47"/>
      <c r="H146" s="47"/>
      <c r="I146" s="47" t="str">
        <f t="shared" si="9"/>
        <v/>
      </c>
      <c r="J146" s="47"/>
      <c r="K146" s="505" t="str">
        <f t="shared" si="11"/>
        <v/>
      </c>
    </row>
    <row r="147" spans="1:11">
      <c r="A147" s="743"/>
      <c r="B147" s="494"/>
      <c r="C147" s="396">
        <f t="shared" si="12"/>
        <v>46245</v>
      </c>
      <c r="D147" s="47" t="str">
        <f t="shared" si="13"/>
        <v>Tue</v>
      </c>
      <c r="E147" s="397" t="e">
        <f>SUM(
  IF(AND(ISNUMBER(G147), ISNUMBER(H147), G147&lt;TIME(13,0,0), H147&gt;TIME(7,45,0)),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IF(AND(ISNUMBER(L147), ISNUMBER(M147), L147&lt;TIME(13,0,0), M147&gt;TIME(7,45,0)), 1, 0)
)</f>
        <v>#REF!</v>
      </c>
      <c r="F147" s="397" t="e">
        <f>SUM(
  IF(AND(ISNUMBER(G147), ISNUMBER(H147), H147&gt;TIME(13,0,0), G147&lt;H147),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IF(AND(ISNUMBER(L147), ISNUMBER(M147), M147&gt;TIME(13,0,0), L147&lt;M147), 1, 0)
)</f>
        <v>#REF!</v>
      </c>
      <c r="G147" s="46"/>
      <c r="H147" s="46"/>
      <c r="I147" s="47" t="str">
        <f t="shared" si="9"/>
        <v/>
      </c>
      <c r="J147" s="47"/>
      <c r="K147" s="505" t="str">
        <f t="shared" si="11"/>
        <v/>
      </c>
    </row>
    <row r="148" spans="1:11">
      <c r="A148" s="743"/>
      <c r="B148" s="494"/>
      <c r="C148" s="396">
        <f t="shared" si="12"/>
        <v>46246</v>
      </c>
      <c r="D148" s="47" t="str">
        <f t="shared" si="13"/>
        <v>Wed</v>
      </c>
      <c r="E148" s="397" t="e">
        <f>SUM(
  IF(AND(ISNUMBER(G148), ISNUMBER(H148), G148&lt;TIME(13,0,0), H148&gt;TIME(7,45,0)),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IF(AND(ISNUMBER(L148), ISNUMBER(M148), L148&lt;TIME(13,0,0), M148&gt;TIME(7,45,0)), 1, 0)
)</f>
        <v>#REF!</v>
      </c>
      <c r="F148" s="397" t="e">
        <f>SUM(
  IF(AND(ISNUMBER(G148), ISNUMBER(H148), H148&gt;TIME(13,0,0), G148&lt;H148),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IF(AND(ISNUMBER(L148), ISNUMBER(M148), M148&gt;TIME(13,0,0), L148&lt;M148), 1, 0)
)</f>
        <v>#REF!</v>
      </c>
      <c r="G148" s="46"/>
      <c r="H148" s="46"/>
      <c r="I148" s="47" t="str">
        <f t="shared" si="9"/>
        <v/>
      </c>
      <c r="J148" s="47"/>
      <c r="K148" s="505" t="str">
        <f t="shared" si="11"/>
        <v/>
      </c>
    </row>
    <row r="149" spans="1:11">
      <c r="A149" s="743"/>
      <c r="B149" s="494"/>
      <c r="C149" s="396">
        <f t="shared" si="12"/>
        <v>46247</v>
      </c>
      <c r="D149" s="47" t="str">
        <f t="shared" si="13"/>
        <v>Thu</v>
      </c>
      <c r="E149" s="397" t="e">
        <f>SUM(
  IF(AND(ISNUMBER(G149), ISNUMBER(H149), G149&lt;TIME(13,0,0), H149&gt;TIME(7,45,0)),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IF(AND(ISNUMBER(L149), ISNUMBER(M149), L149&lt;TIME(13,0,0), M149&gt;TIME(7,45,0)), 1, 0)
)</f>
        <v>#REF!</v>
      </c>
      <c r="F149" s="397" t="e">
        <f>SUM(
  IF(AND(ISNUMBER(G149), ISNUMBER(H149), H149&gt;TIME(13,0,0), G149&lt;H149),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IF(AND(ISNUMBER(L149), ISNUMBER(M149), M149&gt;TIME(13,0,0), L149&lt;M149), 1, 0)
)</f>
        <v>#REF!</v>
      </c>
      <c r="G149" s="46"/>
      <c r="H149" s="46"/>
      <c r="I149" s="47" t="str">
        <f t="shared" si="9"/>
        <v/>
      </c>
      <c r="J149" s="47"/>
      <c r="K149" s="505" t="str">
        <f t="shared" si="11"/>
        <v/>
      </c>
    </row>
    <row r="150" spans="1:11">
      <c r="A150" s="743"/>
      <c r="B150" s="494"/>
      <c r="C150" s="396">
        <f t="shared" si="12"/>
        <v>46248</v>
      </c>
      <c r="D150" s="47" t="str">
        <f t="shared" si="13"/>
        <v>Fri</v>
      </c>
      <c r="E150" s="397" t="e">
        <f>SUM(
  IF(AND(ISNUMBER(G150), ISNUMBER(H150), G150&lt;TIME(13,0,0), H150&gt;TIME(7,45,0)),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IF(AND(ISNUMBER(L150), ISNUMBER(M150), L150&lt;TIME(13,0,0), M150&gt;TIME(7,45,0)), 1, 0)
)</f>
        <v>#REF!</v>
      </c>
      <c r="F150" s="397" t="e">
        <f>SUM(
  IF(AND(ISNUMBER(G150), ISNUMBER(H150), H150&gt;TIME(13,0,0), G150&lt;H150),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IF(AND(ISNUMBER(L150), ISNUMBER(M150), M150&gt;TIME(13,0,0), L150&lt;M150), 1, 0)
)</f>
        <v>#REF!</v>
      </c>
      <c r="G150" s="47"/>
      <c r="H150" s="47"/>
      <c r="I150" s="47" t="str">
        <f t="shared" si="9"/>
        <v/>
      </c>
      <c r="J150" s="47"/>
      <c r="K150" s="505" t="str">
        <f t="shared" si="11"/>
        <v/>
      </c>
    </row>
    <row r="151" spans="1:11">
      <c r="A151" s="743"/>
      <c r="B151" s="494"/>
      <c r="C151" s="396">
        <f t="shared" si="12"/>
        <v>46249</v>
      </c>
      <c r="D151" s="47" t="str">
        <f t="shared" si="13"/>
        <v>Sat</v>
      </c>
      <c r="E151" s="397" t="e">
        <f>SUM(
  IF(AND(ISNUMBER(G151), ISNUMBER(H151), G151&lt;TIME(13,0,0), H151&gt;TIME(7,45,0)),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IF(AND(ISNUMBER(L151), ISNUMBER(M151), L151&lt;TIME(13,0,0), M151&gt;TIME(7,45,0)), 1, 0)
)</f>
        <v>#REF!</v>
      </c>
      <c r="F151" s="397" t="e">
        <f>SUM(
  IF(AND(ISNUMBER(G151), ISNUMBER(H151), H151&gt;TIME(13,0,0), G151&lt;H151),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IF(AND(ISNUMBER(L151), ISNUMBER(M151), M151&gt;TIME(13,0,0), L151&lt;M151), 1, 0)
)</f>
        <v>#REF!</v>
      </c>
      <c r="G151" s="47"/>
      <c r="H151" s="47"/>
      <c r="I151" s="47" t="str">
        <f t="shared" si="9"/>
        <v/>
      </c>
      <c r="J151" s="47"/>
      <c r="K151" s="505" t="str">
        <f t="shared" si="11"/>
        <v/>
      </c>
    </row>
    <row r="152" spans="1:11">
      <c r="A152" s="743"/>
      <c r="B152" s="494"/>
      <c r="C152" s="396">
        <f t="shared" si="12"/>
        <v>46250</v>
      </c>
      <c r="D152" s="47" t="str">
        <f t="shared" si="13"/>
        <v>Sun</v>
      </c>
      <c r="E152" s="397" t="e">
        <f>SUM(
  IF(AND(ISNUMBER(G152), ISNUMBER(H152), G152&lt;TIME(13,0,0), H152&gt;TIME(7,45,0)),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IF(AND(ISNUMBER(L152), ISNUMBER(M152), L152&lt;TIME(13,0,0), M152&gt;TIME(7,45,0)), 1, 0)
)</f>
        <v>#REF!</v>
      </c>
      <c r="F152" s="397" t="e">
        <f>SUM(
  IF(AND(ISNUMBER(G152), ISNUMBER(H152), H152&gt;TIME(13,0,0), G152&lt;H152),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IF(AND(ISNUMBER(L152), ISNUMBER(M152), M152&gt;TIME(13,0,0), L152&lt;M152), 1, 0)
)</f>
        <v>#REF!</v>
      </c>
      <c r="G152" s="47"/>
      <c r="H152" s="47"/>
      <c r="I152" s="47" t="str">
        <f t="shared" si="9"/>
        <v/>
      </c>
      <c r="J152" s="47"/>
      <c r="K152" s="505" t="str">
        <f t="shared" si="11"/>
        <v/>
      </c>
    </row>
    <row r="153" spans="1:11">
      <c r="A153" s="743"/>
      <c r="B153" s="494"/>
      <c r="C153" s="396">
        <f t="shared" si="12"/>
        <v>46251</v>
      </c>
      <c r="D153" s="47" t="str">
        <f t="shared" si="13"/>
        <v>Mon</v>
      </c>
      <c r="E153" s="397" t="e">
        <f>SUM(
  IF(AND(ISNUMBER(G153), ISNUMBER(H153), G153&lt;TIME(13,0,0), H153&gt;TIME(7,45,0)),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IF(AND(ISNUMBER(L153), ISNUMBER(M153), L153&lt;TIME(13,0,0), M153&gt;TIME(7,45,0)), 1, 0)
)</f>
        <v>#REF!</v>
      </c>
      <c r="F153" s="397" t="e">
        <f>SUM(
  IF(AND(ISNUMBER(G153), ISNUMBER(H153), H153&gt;TIME(13,0,0), G153&lt;H153),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IF(AND(ISNUMBER(L153), ISNUMBER(M153), M153&gt;TIME(13,0,0), L153&lt;M153), 1, 0)
)</f>
        <v>#REF!</v>
      </c>
      <c r="G153" s="47"/>
      <c r="H153" s="47"/>
      <c r="I153" s="47" t="str">
        <f t="shared" si="9"/>
        <v/>
      </c>
      <c r="J153" s="47"/>
      <c r="K153" s="505" t="str">
        <f t="shared" si="11"/>
        <v/>
      </c>
    </row>
    <row r="154" spans="1:11" s="21" customFormat="1">
      <c r="A154" s="743"/>
      <c r="B154" s="494"/>
      <c r="C154" s="396">
        <f t="shared" si="12"/>
        <v>46252</v>
      </c>
      <c r="D154" s="47" t="str">
        <f t="shared" si="13"/>
        <v>Tue</v>
      </c>
      <c r="E154" s="397" t="e">
        <f>SUM(
  IF(AND(ISNUMBER(G154), ISNUMBER(H154), G154&lt;TIME(13,0,0), H154&gt;TIME(7,45,0)),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IF(AND(ISNUMBER(L154), ISNUMBER(M154), L154&lt;TIME(13,0,0), M154&gt;TIME(7,45,0)), 1, 0)
)</f>
        <v>#REF!</v>
      </c>
      <c r="F154" s="397" t="e">
        <f>SUM(
  IF(AND(ISNUMBER(G154), ISNUMBER(H154), H154&gt;TIME(13,0,0), G154&lt;H154),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IF(AND(ISNUMBER(L154), ISNUMBER(M154), M154&gt;TIME(13,0,0), L154&lt;M154), 1, 0)
)</f>
        <v>#REF!</v>
      </c>
      <c r="G154" s="46"/>
      <c r="H154" s="46"/>
      <c r="I154" s="47" t="str">
        <f t="shared" ref="I154:I226" si="14">IF(G154="","",((H154*24)-(G154*24)))</f>
        <v/>
      </c>
      <c r="J154" s="47"/>
      <c r="K154" s="505" t="str">
        <f t="shared" si="11"/>
        <v/>
      </c>
    </row>
    <row r="155" spans="1:11">
      <c r="A155" s="743"/>
      <c r="B155" s="494"/>
      <c r="C155" s="396">
        <f t="shared" si="12"/>
        <v>46253</v>
      </c>
      <c r="D155" s="47" t="str">
        <f t="shared" si="13"/>
        <v>Wed</v>
      </c>
      <c r="E155" s="397" t="e">
        <f>SUM(
  IF(AND(ISNUMBER(G155), ISNUMBER(H155), G155&lt;TIME(13,0,0), H155&gt;TIME(7,45,0)),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IF(AND(ISNUMBER(L155), ISNUMBER(M155), L155&lt;TIME(13,0,0), M155&gt;TIME(7,45,0)), 1, 0)
)</f>
        <v>#REF!</v>
      </c>
      <c r="F155" s="397" t="e">
        <f>SUM(
  IF(AND(ISNUMBER(G155), ISNUMBER(H155), H155&gt;TIME(13,0,0), G155&lt;H155),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IF(AND(ISNUMBER(L155), ISNUMBER(M155), M155&gt;TIME(13,0,0), L155&lt;M155), 1, 0)
)</f>
        <v>#REF!</v>
      </c>
      <c r="G155" s="46"/>
      <c r="H155" s="46"/>
      <c r="I155" s="47" t="str">
        <f t="shared" si="14"/>
        <v/>
      </c>
      <c r="J155" s="47"/>
      <c r="K155" s="505" t="str">
        <f t="shared" si="11"/>
        <v/>
      </c>
    </row>
    <row r="156" spans="1:11">
      <c r="A156" s="743"/>
      <c r="B156" s="494"/>
      <c r="C156" s="396">
        <f t="shared" si="12"/>
        <v>46254</v>
      </c>
      <c r="D156" s="47" t="str">
        <f t="shared" si="13"/>
        <v>Thu</v>
      </c>
      <c r="E156" s="397" t="e">
        <f>SUM(
  IF(AND(ISNUMBER(G156), ISNUMBER(H156), G156&lt;TIME(13,0,0), H156&gt;TIME(7,45,0)),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IF(AND(ISNUMBER(L156), ISNUMBER(M156), L156&lt;TIME(13,0,0), M156&gt;TIME(7,45,0)), 1, 0)
)</f>
        <v>#REF!</v>
      </c>
      <c r="F156" s="397" t="e">
        <f>SUM(
  IF(AND(ISNUMBER(G156), ISNUMBER(H156), H156&gt;TIME(13,0,0), G156&lt;H156),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IF(AND(ISNUMBER(L156), ISNUMBER(M156), M156&gt;TIME(13,0,0), L156&lt;M156), 1, 0)
)</f>
        <v>#REF!</v>
      </c>
      <c r="G156" s="46"/>
      <c r="H156" s="46"/>
      <c r="I156" s="47" t="str">
        <f t="shared" si="14"/>
        <v/>
      </c>
      <c r="J156" s="47"/>
      <c r="K156" s="505" t="str">
        <f t="shared" si="11"/>
        <v/>
      </c>
    </row>
    <row r="157" spans="1:11">
      <c r="A157" s="743"/>
      <c r="B157" s="494"/>
      <c r="C157" s="396">
        <f t="shared" si="12"/>
        <v>46255</v>
      </c>
      <c r="D157" s="47" t="str">
        <f t="shared" si="13"/>
        <v>Fri</v>
      </c>
      <c r="E157" s="397" t="e">
        <f>SUM(
  IF(AND(ISNUMBER(G157), ISNUMBER(H157), G157&lt;TIME(13,0,0), H157&gt;TIME(7,45,0)),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IF(AND(ISNUMBER(L157), ISNUMBER(M157), L157&lt;TIME(13,0,0), M157&gt;TIME(7,45,0)), 1, 0)
)</f>
        <v>#REF!</v>
      </c>
      <c r="F157" s="397" t="e">
        <f>SUM(
  IF(AND(ISNUMBER(G157), ISNUMBER(H157), H157&gt;TIME(13,0,0), G157&lt;H157),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IF(AND(ISNUMBER(L157), ISNUMBER(M157), M157&gt;TIME(13,0,0), L157&lt;M157), 1, 0)
)</f>
        <v>#REF!</v>
      </c>
      <c r="G157" s="47"/>
      <c r="H157" s="47"/>
      <c r="I157" s="47" t="str">
        <f t="shared" si="14"/>
        <v/>
      </c>
      <c r="J157" s="47"/>
      <c r="K157" s="505" t="str">
        <f t="shared" si="11"/>
        <v/>
      </c>
    </row>
    <row r="158" spans="1:11">
      <c r="A158" s="743"/>
      <c r="B158" s="494"/>
      <c r="C158" s="396">
        <f t="shared" si="12"/>
        <v>46256</v>
      </c>
      <c r="D158" s="47" t="str">
        <f t="shared" si="13"/>
        <v>Sat</v>
      </c>
      <c r="E158" s="397" t="e">
        <f>SUM(
  IF(AND(ISNUMBER(G158), ISNUMBER(H158), G158&lt;TIME(13,0,0), H158&gt;TIME(7,45,0)),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IF(AND(ISNUMBER(L158), ISNUMBER(M158), L158&lt;TIME(13,0,0), M158&gt;TIME(7,45,0)), 1, 0)
)</f>
        <v>#REF!</v>
      </c>
      <c r="F158" s="397" t="e">
        <f>SUM(
  IF(AND(ISNUMBER(G158), ISNUMBER(H158), H158&gt;TIME(13,0,0), G158&lt;H158),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IF(AND(ISNUMBER(L158), ISNUMBER(M158), M158&gt;TIME(13,0,0), L158&lt;M158), 1, 0)
)</f>
        <v>#REF!</v>
      </c>
      <c r="G158" s="47"/>
      <c r="H158" s="47"/>
      <c r="I158" s="47" t="str">
        <f t="shared" si="14"/>
        <v/>
      </c>
      <c r="J158" s="47"/>
      <c r="K158" s="505" t="str">
        <f t="shared" si="11"/>
        <v/>
      </c>
    </row>
    <row r="159" spans="1:11">
      <c r="A159" s="743"/>
      <c r="B159" s="494"/>
      <c r="C159" s="396">
        <f t="shared" si="12"/>
        <v>46257</v>
      </c>
      <c r="D159" s="47" t="str">
        <f t="shared" si="13"/>
        <v>Sun</v>
      </c>
      <c r="E159" s="397" t="e">
        <f>SUM(
  IF(AND(ISNUMBER(G159), ISNUMBER(H159), G159&lt;TIME(13,0,0), H159&gt;TIME(7,45,0)),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IF(AND(ISNUMBER(L159), ISNUMBER(M159), L159&lt;TIME(13,0,0), M159&gt;TIME(7,45,0)), 1, 0)
)</f>
        <v>#REF!</v>
      </c>
      <c r="F159" s="397" t="e">
        <f>SUM(
  IF(AND(ISNUMBER(G159), ISNUMBER(H159), H159&gt;TIME(13,0,0), G159&lt;H159),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IF(AND(ISNUMBER(L159), ISNUMBER(M159), M159&gt;TIME(13,0,0), L159&lt;M159), 1, 0)
)</f>
        <v>#REF!</v>
      </c>
      <c r="G159" s="47"/>
      <c r="H159" s="47"/>
      <c r="I159" s="47" t="str">
        <f t="shared" si="14"/>
        <v/>
      </c>
      <c r="J159" s="47"/>
      <c r="K159" s="505" t="str">
        <f t="shared" si="11"/>
        <v/>
      </c>
    </row>
    <row r="160" spans="1:11">
      <c r="A160" s="743"/>
      <c r="B160" s="494"/>
      <c r="C160" s="396">
        <f t="shared" si="12"/>
        <v>46258</v>
      </c>
      <c r="D160" s="47" t="str">
        <f t="shared" si="13"/>
        <v>Mon</v>
      </c>
      <c r="E160" s="397" t="e">
        <f>SUM(
  IF(AND(ISNUMBER(G160), ISNUMBER(H160), G160&lt;TIME(13,0,0), H160&gt;TIME(7,45,0)),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IF(AND(ISNUMBER(L160), ISNUMBER(M160), L160&lt;TIME(13,0,0), M160&gt;TIME(7,45,0)), 1, 0)
)</f>
        <v>#REF!</v>
      </c>
      <c r="F160" s="397" t="e">
        <f>SUM(
  IF(AND(ISNUMBER(G160), ISNUMBER(H160), H160&gt;TIME(13,0,0), G160&lt;H160),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IF(AND(ISNUMBER(L160), ISNUMBER(M160), M160&gt;TIME(13,0,0), L160&lt;M160), 1, 0)
)</f>
        <v>#REF!</v>
      </c>
      <c r="G160" s="47"/>
      <c r="H160" s="47"/>
      <c r="I160" s="47" t="str">
        <f t="shared" si="14"/>
        <v/>
      </c>
      <c r="J160" s="47"/>
      <c r="K160" s="505" t="str">
        <f t="shared" si="11"/>
        <v/>
      </c>
    </row>
    <row r="161" spans="1:11">
      <c r="A161" s="743"/>
      <c r="B161" s="494"/>
      <c r="C161" s="396">
        <f t="shared" si="12"/>
        <v>46259</v>
      </c>
      <c r="D161" s="47" t="str">
        <f t="shared" si="13"/>
        <v>Tue</v>
      </c>
      <c r="E161" s="397" t="e">
        <f>SUM(
  IF(AND(ISNUMBER(G161), ISNUMBER(H161), G161&lt;TIME(13,0,0), H161&gt;TIME(7,45,0)),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IF(AND(ISNUMBER(L161), ISNUMBER(M161), L161&lt;TIME(13,0,0), M161&gt;TIME(7,45,0)), 1, 0)
)</f>
        <v>#REF!</v>
      </c>
      <c r="F161" s="397" t="e">
        <f>SUM(
  IF(AND(ISNUMBER(G161), ISNUMBER(H161), H161&gt;TIME(13,0,0), G161&lt;H161),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IF(AND(ISNUMBER(L161), ISNUMBER(M161), M161&gt;TIME(13,0,0), L161&lt;M161), 1, 0)
)</f>
        <v>#REF!</v>
      </c>
      <c r="G161" s="46"/>
      <c r="H161" s="46"/>
      <c r="I161" s="47" t="str">
        <f t="shared" si="14"/>
        <v/>
      </c>
      <c r="J161" s="47"/>
      <c r="K161" s="505" t="str">
        <f t="shared" si="11"/>
        <v/>
      </c>
    </row>
    <row r="162" spans="1:11">
      <c r="A162" s="743"/>
      <c r="B162" s="494"/>
      <c r="C162" s="396">
        <f t="shared" si="12"/>
        <v>46260</v>
      </c>
      <c r="D162" s="47" t="str">
        <f t="shared" si="13"/>
        <v>Wed</v>
      </c>
      <c r="E162" s="397" t="e">
        <f>SUM(
  IF(AND(ISNUMBER(G162), ISNUMBER(H162), G162&lt;TIME(13,0,0), H162&gt;TIME(7,45,0)),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IF(AND(ISNUMBER(L162), ISNUMBER(M162), L162&lt;TIME(13,0,0), M162&gt;TIME(7,45,0)), 1, 0)
)</f>
        <v>#REF!</v>
      </c>
      <c r="F162" s="397" t="e">
        <f>SUM(
  IF(AND(ISNUMBER(G162), ISNUMBER(H162), H162&gt;TIME(13,0,0), G162&lt;H162),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IF(AND(ISNUMBER(L162), ISNUMBER(M162), M162&gt;TIME(13,0,0), L162&lt;M162), 1, 0)
)</f>
        <v>#REF!</v>
      </c>
      <c r="G162" s="46"/>
      <c r="H162" s="46"/>
      <c r="I162" s="47" t="str">
        <f t="shared" si="14"/>
        <v/>
      </c>
      <c r="J162" s="47"/>
      <c r="K162" s="505" t="str">
        <f t="shared" si="11"/>
        <v/>
      </c>
    </row>
    <row r="163" spans="1:11">
      <c r="A163" s="743"/>
      <c r="B163" s="494"/>
      <c r="C163" s="396">
        <f t="shared" si="12"/>
        <v>46261</v>
      </c>
      <c r="D163" s="47" t="str">
        <f t="shared" si="13"/>
        <v>Thu</v>
      </c>
      <c r="E163" s="397" t="e">
        <f>SUM(
  IF(AND(ISNUMBER(G163), ISNUMBER(H163), G163&lt;TIME(13,0,0), H163&gt;TIME(7,45,0)),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IF(AND(ISNUMBER(L163), ISNUMBER(M163), L163&lt;TIME(13,0,0), M163&gt;TIME(7,45,0)), 1, 0)
)</f>
        <v>#REF!</v>
      </c>
      <c r="F163" s="397" t="e">
        <f>SUM(
  IF(AND(ISNUMBER(G163), ISNUMBER(H163), H163&gt;TIME(13,0,0), G163&lt;H163),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IF(AND(ISNUMBER(L163), ISNUMBER(M163), M163&gt;TIME(13,0,0), L163&lt;M163), 1, 0)
)</f>
        <v>#REF!</v>
      </c>
      <c r="G163" s="46"/>
      <c r="H163" s="46"/>
      <c r="I163" s="47" t="str">
        <f t="shared" si="14"/>
        <v/>
      </c>
      <c r="J163" s="47"/>
      <c r="K163" s="505" t="str">
        <f t="shared" si="11"/>
        <v/>
      </c>
    </row>
    <row r="164" spans="1:11">
      <c r="A164" s="743"/>
      <c r="B164" s="494"/>
      <c r="C164" s="396">
        <f t="shared" si="12"/>
        <v>46262</v>
      </c>
      <c r="D164" s="47" t="str">
        <f t="shared" si="13"/>
        <v>Fri</v>
      </c>
      <c r="E164" s="397" t="e">
        <f>SUM(
  IF(AND(ISNUMBER(G164), ISNUMBER(H164), G164&lt;TIME(13,0,0), H164&gt;TIME(7,45,0)),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IF(AND(ISNUMBER(L164), ISNUMBER(M164), L164&lt;TIME(13,0,0), M164&gt;TIME(7,45,0)), 1, 0)
)</f>
        <v>#REF!</v>
      </c>
      <c r="F164" s="397" t="e">
        <f>SUM(
  IF(AND(ISNUMBER(G164), ISNUMBER(H164), H164&gt;TIME(13,0,0), G164&lt;H164),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IF(AND(ISNUMBER(L164), ISNUMBER(M164), M164&gt;TIME(13,0,0), L164&lt;M164), 1, 0)
)</f>
        <v>#REF!</v>
      </c>
      <c r="G164" s="47"/>
      <c r="H164" s="47"/>
      <c r="I164" s="47" t="str">
        <f t="shared" si="14"/>
        <v/>
      </c>
      <c r="J164" s="47"/>
      <c r="K164" s="505" t="str">
        <f t="shared" si="11"/>
        <v/>
      </c>
    </row>
    <row r="165" spans="1:11">
      <c r="A165" s="743"/>
      <c r="B165" s="494"/>
      <c r="C165" s="396">
        <f t="shared" si="12"/>
        <v>46263</v>
      </c>
      <c r="D165" s="47" t="str">
        <f t="shared" si="13"/>
        <v>Sat</v>
      </c>
      <c r="E165" s="397" t="e">
        <f>SUM(
  IF(AND(ISNUMBER(G165), ISNUMBER(H165), G165&lt;TIME(13,0,0), H165&gt;TIME(7,45,0)),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IF(AND(ISNUMBER(L165), ISNUMBER(M165), L165&lt;TIME(13,0,0), M165&gt;TIME(7,45,0)), 1, 0)
)</f>
        <v>#REF!</v>
      </c>
      <c r="F165" s="397" t="e">
        <f>SUM(
  IF(AND(ISNUMBER(G165), ISNUMBER(H165), H165&gt;TIME(13,0,0), G165&lt;H165),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IF(AND(ISNUMBER(L165), ISNUMBER(M165), M165&gt;TIME(13,0,0), L165&lt;M165), 1, 0)
)</f>
        <v>#REF!</v>
      </c>
      <c r="G165" s="47"/>
      <c r="H165" s="47"/>
      <c r="I165" s="47" t="str">
        <f t="shared" si="14"/>
        <v/>
      </c>
      <c r="J165" s="47"/>
      <c r="K165" s="505" t="str">
        <f t="shared" si="11"/>
        <v/>
      </c>
    </row>
    <row r="166" spans="1:11">
      <c r="A166" s="743"/>
      <c r="B166" s="494"/>
      <c r="C166" s="396">
        <f t="shared" si="12"/>
        <v>46264</v>
      </c>
      <c r="D166" s="47" t="str">
        <f t="shared" si="13"/>
        <v>Sun</v>
      </c>
      <c r="E166" s="397" t="e">
        <f>SUM(
  IF(AND(ISNUMBER(G166), ISNUMBER(H166), G166&lt;TIME(13,0,0), H166&gt;TIME(7,45,0)),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IF(AND(ISNUMBER(L166), ISNUMBER(M166), L166&lt;TIME(13,0,0), M166&gt;TIME(7,45,0)), 1, 0)
)</f>
        <v>#REF!</v>
      </c>
      <c r="F166" s="397" t="e">
        <f>SUM(
  IF(AND(ISNUMBER(G166), ISNUMBER(H166), H166&gt;TIME(13,0,0), G166&lt;H166),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IF(AND(ISNUMBER(L166), ISNUMBER(M166), M166&gt;TIME(13,0,0), L166&lt;M166), 1, 0)
)</f>
        <v>#REF!</v>
      </c>
      <c r="G166" s="47"/>
      <c r="H166" s="47"/>
      <c r="I166" s="47" t="str">
        <f t="shared" si="14"/>
        <v/>
      </c>
      <c r="J166" s="47"/>
      <c r="K166" s="505" t="str">
        <f t="shared" si="11"/>
        <v/>
      </c>
    </row>
    <row r="167" spans="1:11" ht="14.95" thickBot="1">
      <c r="A167" s="744"/>
      <c r="B167" s="517"/>
      <c r="C167" s="399">
        <f t="shared" si="12"/>
        <v>46265</v>
      </c>
      <c r="D167" s="68" t="str">
        <f t="shared" si="13"/>
        <v>Mon</v>
      </c>
      <c r="E167" s="400" t="e">
        <f>SUM(
  IF(AND(ISNUMBER(G167), ISNUMBER(H167), G167&lt;TIME(13,0,0), H167&gt;TIME(7,45,0)),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IF(AND(ISNUMBER(L167), ISNUMBER(M167), L167&lt;TIME(13,0,0), M167&gt;TIME(7,45,0)), 1, 0)
)</f>
        <v>#REF!</v>
      </c>
      <c r="F167" s="400" t="e">
        <f>SUM(
  IF(AND(ISNUMBER(G167), ISNUMBER(H167), H167&gt;TIME(13,0,0), G167&lt;H167),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IF(AND(ISNUMBER(L167), ISNUMBER(M167), M167&gt;TIME(13,0,0), L167&lt;M167), 1, 0)
)</f>
        <v>#REF!</v>
      </c>
      <c r="G167" s="68"/>
      <c r="H167" s="68"/>
      <c r="I167" s="68" t="str">
        <f t="shared" si="14"/>
        <v/>
      </c>
      <c r="J167" s="68"/>
      <c r="K167" s="518" t="str">
        <f t="shared" si="11"/>
        <v/>
      </c>
    </row>
    <row r="168" spans="1:11">
      <c r="A168" s="401"/>
      <c r="B168" s="494"/>
      <c r="C168" s="192">
        <f>SUM(G168:K168)</f>
        <v>0</v>
      </c>
      <c r="D168" s="43"/>
      <c r="E168" s="395"/>
      <c r="F168" s="395"/>
      <c r="G168" s="42"/>
      <c r="H168" s="43"/>
      <c r="I168" s="43"/>
      <c r="J168" s="43"/>
      <c r="K168" s="386">
        <f>SUM(K137:K167)</f>
        <v>0</v>
      </c>
    </row>
    <row r="169" spans="1:11">
      <c r="A169" s="401"/>
      <c r="B169" s="494"/>
      <c r="C169" s="383"/>
      <c r="D169" s="43"/>
      <c r="E169" s="395"/>
      <c r="F169" s="395"/>
      <c r="G169" s="42"/>
      <c r="H169" s="43"/>
      <c r="I169" s="43"/>
      <c r="J169" s="43"/>
      <c r="K169" s="386"/>
    </row>
    <row r="170" spans="1:11" s="495" customFormat="1" ht="14.95" customHeight="1" thickBot="1">
      <c r="A170" s="497" t="s">
        <v>110</v>
      </c>
      <c r="B170" s="496"/>
      <c r="C170" s="496"/>
      <c r="D170" s="496"/>
      <c r="E170" s="496"/>
      <c r="F170" s="496"/>
      <c r="G170" s="496"/>
      <c r="H170" s="496"/>
      <c r="I170" s="496"/>
      <c r="J170" s="496"/>
      <c r="K170" s="496"/>
    </row>
    <row r="171" spans="1:11">
      <c r="A171" s="401"/>
      <c r="B171" s="494"/>
      <c r="C171" s="383"/>
      <c r="D171" s="43"/>
      <c r="E171" s="395"/>
      <c r="F171" s="395"/>
      <c r="G171" s="387"/>
      <c r="H171" s="388"/>
      <c r="I171" s="388"/>
      <c r="J171" s="388"/>
      <c r="K171" s="389"/>
    </row>
    <row r="172" spans="1:11">
      <c r="A172" s="401"/>
      <c r="B172" s="494"/>
      <c r="C172" s="383"/>
      <c r="D172" s="43"/>
      <c r="E172" s="395"/>
      <c r="F172" s="395"/>
      <c r="G172" s="39"/>
      <c r="H172" s="40"/>
      <c r="I172" s="40" t="s">
        <v>84</v>
      </c>
      <c r="J172" s="40">
        <v>5.63</v>
      </c>
      <c r="K172" s="41" t="s">
        <v>85</v>
      </c>
    </row>
    <row r="173" spans="1:11">
      <c r="A173" s="401"/>
      <c r="B173" s="494"/>
      <c r="C173" s="383"/>
      <c r="D173" s="43"/>
      <c r="E173" s="395"/>
      <c r="F173" s="395"/>
      <c r="G173" s="42"/>
      <c r="H173" s="43"/>
      <c r="I173" s="43" t="s">
        <v>82</v>
      </c>
      <c r="J173" s="43" t="s">
        <v>79</v>
      </c>
      <c r="K173" s="44" t="s">
        <v>2</v>
      </c>
    </row>
    <row r="174" spans="1:11" ht="14.3" customHeight="1">
      <c r="A174" s="748" t="s">
        <v>7</v>
      </c>
      <c r="B174" s="494"/>
      <c r="C174" s="396">
        <f>C167+1</f>
        <v>46266</v>
      </c>
      <c r="D174" s="47" t="str">
        <f t="shared" si="13"/>
        <v>Tue</v>
      </c>
      <c r="E174" s="397" t="e">
        <f>SUM(
  IF(AND(ISNUMBER(G174), ISNUMBER(H174), G174&lt;TIME(13,0,0), H174&gt;TIME(7,45,0)),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IF(AND(ISNUMBER(L174), ISNUMBER(M174), L174&lt;TIME(13,0,0), M174&gt;TIME(7,45,0)), 1, 0)
)</f>
        <v>#REF!</v>
      </c>
      <c r="F174" s="397" t="e">
        <f>SUM(
  IF(AND(ISNUMBER(G174), ISNUMBER(H174), H174&gt;TIME(13,0,0), G174&lt;H174),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IF(AND(ISNUMBER(L174), ISNUMBER(M174), M174&gt;TIME(13,0,0), L174&lt;M174), 1, 0)
)</f>
        <v>#REF!</v>
      </c>
      <c r="G174" s="45"/>
      <c r="H174" s="46"/>
      <c r="I174" s="47" t="str">
        <f t="shared" si="14"/>
        <v/>
      </c>
      <c r="J174" s="47"/>
      <c r="K174" s="48" t="str">
        <f t="shared" ref="K174:K180" si="15">IF(I174="","",((I174-J174)*H$172)+(J$172*J174))</f>
        <v/>
      </c>
    </row>
    <row r="175" spans="1:11">
      <c r="A175" s="748"/>
      <c r="B175" s="494"/>
      <c r="C175" s="396">
        <f t="shared" si="12"/>
        <v>46267</v>
      </c>
      <c r="D175" s="47" t="str">
        <f t="shared" si="13"/>
        <v>Wed</v>
      </c>
      <c r="E175" s="397" t="e">
        <f>SUM(
  IF(AND(ISNUMBER(G175), ISNUMBER(H175), G175&lt;TIME(13,0,0), H175&gt;TIME(7,45,0)),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IF(AND(ISNUMBER(L175), ISNUMBER(M175), L175&lt;TIME(13,0,0), M175&gt;TIME(7,45,0)), 1, 0)
)</f>
        <v>#REF!</v>
      </c>
      <c r="F175" s="397" t="e">
        <f>SUM(
  IF(AND(ISNUMBER(G175), ISNUMBER(H175), H175&gt;TIME(13,0,0), G175&lt;H175),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IF(AND(ISNUMBER(L175), ISNUMBER(M175), M175&gt;TIME(13,0,0), L175&lt;M175), 1, 0)
)</f>
        <v>#REF!</v>
      </c>
      <c r="G175" s="45"/>
      <c r="H175" s="46"/>
      <c r="I175" s="47" t="str">
        <f t="shared" si="14"/>
        <v/>
      </c>
      <c r="J175" s="47"/>
      <c r="K175" s="48" t="str">
        <f t="shared" si="15"/>
        <v/>
      </c>
    </row>
    <row r="176" spans="1:11">
      <c r="A176" s="748"/>
      <c r="B176" s="477"/>
      <c r="C176" s="429">
        <f t="shared" si="12"/>
        <v>46268</v>
      </c>
      <c r="D176" s="53" t="str">
        <f t="shared" si="13"/>
        <v>Thu</v>
      </c>
      <c r="E176" s="430" t="e">
        <f>SUM(
  IF(AND(ISNUMBER(G176), ISNUMBER(H176), G176&lt;TIME(13,0,0), H176&gt;TIME(7,45,0)),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IF(AND(ISNUMBER(L176), ISNUMBER(M176), L176&lt;TIME(13,0,0), M176&gt;TIME(7,45,0)), 1, 0)
)</f>
        <v>#REF!</v>
      </c>
      <c r="F176" s="430" t="e">
        <f>SUM(
  IF(AND(ISNUMBER(G176), ISNUMBER(H176), H176&gt;TIME(13,0,0), G176&lt;H176),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IF(AND(ISNUMBER(L176), ISNUMBER(M176), M176&gt;TIME(13,0,0), L176&lt;M176), 1, 0)
)</f>
        <v>#REF!</v>
      </c>
      <c r="G176" s="51"/>
      <c r="H176" s="52"/>
      <c r="I176" s="53" t="str">
        <f t="shared" si="14"/>
        <v/>
      </c>
      <c r="J176" s="53"/>
      <c r="K176" s="54" t="str">
        <f t="shared" si="15"/>
        <v/>
      </c>
    </row>
    <row r="177" spans="1:11">
      <c r="A177" s="748"/>
      <c r="B177" s="477"/>
      <c r="C177" s="429">
        <f t="shared" si="12"/>
        <v>46269</v>
      </c>
      <c r="D177" s="53" t="str">
        <f t="shared" si="13"/>
        <v>Fri</v>
      </c>
      <c r="E177" s="430" t="e">
        <f>SUM(
  IF(AND(ISNUMBER(G177), ISNUMBER(H177), G177&lt;TIME(13,0,0), H177&gt;TIME(7,45,0)),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IF(AND(ISNUMBER(L177), ISNUMBER(M177), L177&lt;TIME(13,0,0), M177&gt;TIME(7,45,0)), 1, 0)
)</f>
        <v>#REF!</v>
      </c>
      <c r="F177" s="430" t="e">
        <f>SUM(
  IF(AND(ISNUMBER(G177), ISNUMBER(H177), H177&gt;TIME(13,0,0), G177&lt;H177),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IF(AND(ISNUMBER(L177), ISNUMBER(M177), M177&gt;TIME(13,0,0), L177&lt;M177), 1, 0)
)</f>
        <v>#REF!</v>
      </c>
      <c r="G177" s="55"/>
      <c r="H177" s="53"/>
      <c r="I177" s="53" t="str">
        <f t="shared" si="14"/>
        <v/>
      </c>
      <c r="J177" s="53"/>
      <c r="K177" s="54" t="str">
        <f t="shared" si="15"/>
        <v/>
      </c>
    </row>
    <row r="178" spans="1:11">
      <c r="A178" s="748"/>
      <c r="B178" s="477"/>
      <c r="C178" s="429">
        <f t="shared" si="12"/>
        <v>46270</v>
      </c>
      <c r="D178" s="53" t="str">
        <f t="shared" si="13"/>
        <v>Sat</v>
      </c>
      <c r="E178" s="430" t="e">
        <f>SUM(
  IF(AND(ISNUMBER(G178), ISNUMBER(H178), G178&lt;TIME(13,0,0), H178&gt;TIME(7,45,0)),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IF(AND(ISNUMBER(L178), ISNUMBER(M178), L178&lt;TIME(13,0,0), M178&gt;TIME(7,45,0)), 1, 0)
)</f>
        <v>#REF!</v>
      </c>
      <c r="F178" s="430" t="e">
        <f>SUM(
  IF(AND(ISNUMBER(G178), ISNUMBER(H178), H178&gt;TIME(13,0,0), G178&lt;H178),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IF(AND(ISNUMBER(L178), ISNUMBER(M178), M178&gt;TIME(13,0,0), L178&lt;M178), 1, 0)
)</f>
        <v>#REF!</v>
      </c>
      <c r="G178" s="55"/>
      <c r="H178" s="53"/>
      <c r="I178" s="53" t="str">
        <f t="shared" si="14"/>
        <v/>
      </c>
      <c r="J178" s="53"/>
      <c r="K178" s="54" t="str">
        <f t="shared" si="15"/>
        <v/>
      </c>
    </row>
    <row r="179" spans="1:11">
      <c r="A179" s="748"/>
      <c r="B179" s="477"/>
      <c r="C179" s="429">
        <f t="shared" si="12"/>
        <v>46271</v>
      </c>
      <c r="D179" s="53" t="str">
        <f t="shared" si="13"/>
        <v>Sun</v>
      </c>
      <c r="E179" s="430" t="e">
        <f>SUM(
  IF(AND(ISNUMBER(G179), ISNUMBER(H179), G179&lt;TIME(13,0,0), H179&gt;TIME(7,45,0)),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IF(AND(ISNUMBER(L179), ISNUMBER(M179), L179&lt;TIME(13,0,0), M179&gt;TIME(7,45,0)), 1, 0)
)</f>
        <v>#REF!</v>
      </c>
      <c r="F179" s="430" t="e">
        <f>SUM(
  IF(AND(ISNUMBER(G179), ISNUMBER(H179), H179&gt;TIME(13,0,0), G179&lt;H179),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IF(AND(ISNUMBER(L179), ISNUMBER(M179), M179&gt;TIME(13,0,0), L179&lt;M179), 1, 0)
)</f>
        <v>#REF!</v>
      </c>
      <c r="G179" s="55"/>
      <c r="H179" s="53"/>
      <c r="I179" s="53" t="str">
        <f t="shared" si="14"/>
        <v/>
      </c>
      <c r="J179" s="53"/>
      <c r="K179" s="54" t="str">
        <f t="shared" si="15"/>
        <v/>
      </c>
    </row>
    <row r="180" spans="1:11">
      <c r="A180" s="748"/>
      <c r="B180" s="477"/>
      <c r="C180" s="429">
        <f t="shared" si="12"/>
        <v>46272</v>
      </c>
      <c r="D180" s="53" t="str">
        <f t="shared" si="13"/>
        <v>Mon</v>
      </c>
      <c r="E180" s="430" t="e">
        <f>SUM(
  IF(AND(ISNUMBER(G180), ISNUMBER(H180), G180&lt;TIME(13,0,0), H180&gt;TIME(7,45,0)),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IF(AND(ISNUMBER(L180), ISNUMBER(M180), L180&lt;TIME(13,0,0), M180&gt;TIME(7,45,0)), 1, 0)
)</f>
        <v>#REF!</v>
      </c>
      <c r="F180" s="430" t="e">
        <f>SUM(
  IF(AND(ISNUMBER(G180), ISNUMBER(H180), H180&gt;TIME(13,0,0), G180&lt;H180),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IF(AND(ISNUMBER(L180), ISNUMBER(M180), M180&gt;TIME(13,0,0), L180&lt;M180), 1, 0)
)</f>
        <v>#REF!</v>
      </c>
      <c r="G180" s="55"/>
      <c r="H180" s="53"/>
      <c r="I180" s="53" t="str">
        <f t="shared" si="14"/>
        <v/>
      </c>
      <c r="J180" s="53"/>
      <c r="K180" s="54" t="str">
        <f t="shared" si="15"/>
        <v/>
      </c>
    </row>
    <row r="181" spans="1:11">
      <c r="A181" s="748"/>
      <c r="B181" s="477"/>
      <c r="C181" s="429">
        <f t="shared" si="12"/>
        <v>46273</v>
      </c>
      <c r="D181" s="53" t="str">
        <f t="shared" si="13"/>
        <v>Tue</v>
      </c>
      <c r="E181" s="430" t="e">
        <f>SUM(
  IF(AND(ISNUMBER(G181), ISNUMBER(H181), G181&lt;TIME(13,0,0), H181&gt;TIME(7,45,0)),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IF(AND(ISNUMBER(L181), ISNUMBER(M181), L181&lt;TIME(13,0,0), M181&gt;TIME(7,45,0)), 1, 0)
)</f>
        <v>#REF!</v>
      </c>
      <c r="F181" s="430" t="e">
        <f>SUM(
  IF(AND(ISNUMBER(G181), ISNUMBER(H181), H181&gt;TIME(13,0,0), G181&lt;H181),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IF(AND(ISNUMBER(L181), ISNUMBER(M181), M181&gt;TIME(13,0,0), L181&lt;M181), 1, 0)
)</f>
        <v>#REF!</v>
      </c>
      <c r="G181" s="51"/>
      <c r="H181" s="52"/>
      <c r="I181" s="53" t="str">
        <f t="shared" si="14"/>
        <v/>
      </c>
      <c r="J181" s="53"/>
      <c r="K181" s="54" t="str">
        <f>IF(I181="","",((I181-J181)*H$172)+(J$172*J181))</f>
        <v/>
      </c>
    </row>
    <row r="182" spans="1:11">
      <c r="A182" s="748"/>
      <c r="B182" s="477"/>
      <c r="C182" s="429">
        <f t="shared" si="12"/>
        <v>46274</v>
      </c>
      <c r="D182" s="53" t="str">
        <f t="shared" si="13"/>
        <v>Wed</v>
      </c>
      <c r="E182" s="430" t="e">
        <f>SUM(
  IF(AND(ISNUMBER(G182), ISNUMBER(H182), G182&lt;TIME(13,0,0), H182&gt;TIME(7,45,0)),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IF(AND(ISNUMBER(L182), ISNUMBER(M182), L182&lt;TIME(13,0,0), M182&gt;TIME(7,45,0)), 1, 0)
)</f>
        <v>#REF!</v>
      </c>
      <c r="F182" s="430" t="e">
        <f>SUM(
  IF(AND(ISNUMBER(G182), ISNUMBER(H182), H182&gt;TIME(13,0,0), G182&lt;H182),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IF(AND(ISNUMBER(L182), ISNUMBER(M182), M182&gt;TIME(13,0,0), L182&lt;M182), 1, 0)
)</f>
        <v>#REF!</v>
      </c>
      <c r="G182" s="51"/>
      <c r="H182" s="52"/>
      <c r="I182" s="53" t="str">
        <f t="shared" si="14"/>
        <v/>
      </c>
      <c r="J182" s="53"/>
      <c r="K182" s="54" t="str">
        <f t="shared" ref="K182:K203" si="16">IF(I182="","",((I182-J182)*H$172)+(J$172*J182))</f>
        <v/>
      </c>
    </row>
    <row r="183" spans="1:11">
      <c r="A183" s="748"/>
      <c r="B183" s="477"/>
      <c r="C183" s="429">
        <f t="shared" si="12"/>
        <v>46275</v>
      </c>
      <c r="D183" s="53" t="str">
        <f t="shared" si="13"/>
        <v>Thu</v>
      </c>
      <c r="E183" s="430" t="e">
        <f>SUM(
  IF(AND(ISNUMBER(G183), ISNUMBER(H183), G183&lt;TIME(13,0,0), H183&gt;TIME(7,45,0)),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IF(AND(ISNUMBER(L183), ISNUMBER(M183), L183&lt;TIME(13,0,0), M183&gt;TIME(7,45,0)), 1, 0)
)</f>
        <v>#REF!</v>
      </c>
      <c r="F183" s="430" t="e">
        <f>SUM(
  IF(AND(ISNUMBER(G183), ISNUMBER(H183), H183&gt;TIME(13,0,0), G183&lt;H183),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IF(AND(ISNUMBER(L183), ISNUMBER(M183), M183&gt;TIME(13,0,0), L183&lt;M183), 1, 0)
)</f>
        <v>#REF!</v>
      </c>
      <c r="G183" s="51"/>
      <c r="H183" s="52"/>
      <c r="I183" s="53" t="str">
        <f t="shared" si="14"/>
        <v/>
      </c>
      <c r="J183" s="53"/>
      <c r="K183" s="54" t="str">
        <f t="shared" si="16"/>
        <v/>
      </c>
    </row>
    <row r="184" spans="1:11">
      <c r="A184" s="748"/>
      <c r="B184" s="477"/>
      <c r="C184" s="429">
        <f t="shared" si="12"/>
        <v>46276</v>
      </c>
      <c r="D184" s="53" t="str">
        <f t="shared" si="13"/>
        <v>Fri</v>
      </c>
      <c r="E184" s="430" t="e">
        <f>SUM(
  IF(AND(ISNUMBER(G184), ISNUMBER(H184), G184&lt;TIME(13,0,0), H184&gt;TIME(7,45,0)),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IF(AND(ISNUMBER(L184), ISNUMBER(M184), L184&lt;TIME(13,0,0), M184&gt;TIME(7,45,0)), 1, 0)
)</f>
        <v>#REF!</v>
      </c>
      <c r="F184" s="430" t="e">
        <f>SUM(
  IF(AND(ISNUMBER(G184), ISNUMBER(H184), H184&gt;TIME(13,0,0), G184&lt;H184),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IF(AND(ISNUMBER(L184), ISNUMBER(M184), M184&gt;TIME(13,0,0), L184&lt;M184), 1, 0)
)</f>
        <v>#REF!</v>
      </c>
      <c r="G184" s="55"/>
      <c r="H184" s="53"/>
      <c r="I184" s="53" t="str">
        <f t="shared" si="14"/>
        <v/>
      </c>
      <c r="J184" s="53"/>
      <c r="K184" s="54" t="str">
        <f t="shared" si="16"/>
        <v/>
      </c>
    </row>
    <row r="185" spans="1:11">
      <c r="A185" s="748"/>
      <c r="B185" s="477"/>
      <c r="C185" s="429">
        <f t="shared" si="12"/>
        <v>46277</v>
      </c>
      <c r="D185" s="53" t="str">
        <f t="shared" si="13"/>
        <v>Sat</v>
      </c>
      <c r="E185" s="430" t="e">
        <f>SUM(
  IF(AND(ISNUMBER(G185), ISNUMBER(H185), G185&lt;TIME(13,0,0), H185&gt;TIME(7,45,0)),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IF(AND(ISNUMBER(L185), ISNUMBER(M185), L185&lt;TIME(13,0,0), M185&gt;TIME(7,45,0)), 1, 0)
)</f>
        <v>#REF!</v>
      </c>
      <c r="F185" s="430" t="e">
        <f>SUM(
  IF(AND(ISNUMBER(G185), ISNUMBER(H185), H185&gt;TIME(13,0,0), G185&lt;H185),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IF(AND(ISNUMBER(L185), ISNUMBER(M185), M185&gt;TIME(13,0,0), L185&lt;M185), 1, 0)
)</f>
        <v>#REF!</v>
      </c>
      <c r="G185" s="55"/>
      <c r="H185" s="53"/>
      <c r="I185" s="53" t="str">
        <f t="shared" si="14"/>
        <v/>
      </c>
      <c r="J185" s="53"/>
      <c r="K185" s="54" t="str">
        <f t="shared" si="16"/>
        <v/>
      </c>
    </row>
    <row r="186" spans="1:11">
      <c r="A186" s="748"/>
      <c r="B186" s="477"/>
      <c r="C186" s="429">
        <f t="shared" si="12"/>
        <v>46278</v>
      </c>
      <c r="D186" s="53" t="str">
        <f t="shared" si="13"/>
        <v>Sun</v>
      </c>
      <c r="E186" s="430" t="e">
        <f>SUM(
  IF(AND(ISNUMBER(G186), ISNUMBER(H186), G186&lt;TIME(13,0,0), H186&gt;TIME(7,45,0)),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IF(AND(ISNUMBER(L186), ISNUMBER(M186), L186&lt;TIME(13,0,0), M186&gt;TIME(7,45,0)), 1, 0)
)</f>
        <v>#REF!</v>
      </c>
      <c r="F186" s="430" t="e">
        <f>SUM(
  IF(AND(ISNUMBER(G186), ISNUMBER(H186), H186&gt;TIME(13,0,0), G186&lt;H186),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IF(AND(ISNUMBER(L186), ISNUMBER(M186), M186&gt;TIME(13,0,0), L186&lt;M186), 1, 0)
)</f>
        <v>#REF!</v>
      </c>
      <c r="G186" s="55"/>
      <c r="H186" s="53"/>
      <c r="I186" s="53" t="str">
        <f t="shared" si="14"/>
        <v/>
      </c>
      <c r="J186" s="53"/>
      <c r="K186" s="54" t="str">
        <f t="shared" si="16"/>
        <v/>
      </c>
    </row>
    <row r="187" spans="1:11">
      <c r="A187" s="748"/>
      <c r="B187" s="477"/>
      <c r="C187" s="429">
        <f t="shared" si="12"/>
        <v>46279</v>
      </c>
      <c r="D187" s="53" t="str">
        <f t="shared" si="13"/>
        <v>Mon</v>
      </c>
      <c r="E187" s="430" t="e">
        <f>SUM(
  IF(AND(ISNUMBER(G187), ISNUMBER(H187), G187&lt;TIME(13,0,0), H187&gt;TIME(7,45,0)),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IF(AND(ISNUMBER(L187), ISNUMBER(M187), L187&lt;TIME(13,0,0), M187&gt;TIME(7,45,0)), 1, 0)
)</f>
        <v>#REF!</v>
      </c>
      <c r="F187" s="430" t="e">
        <f>SUM(
  IF(AND(ISNUMBER(G187), ISNUMBER(H187), H187&gt;TIME(13,0,0), G187&lt;H187),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IF(AND(ISNUMBER(L187), ISNUMBER(M187), M187&gt;TIME(13,0,0), L187&lt;M187), 1, 0)
)</f>
        <v>#REF!</v>
      </c>
      <c r="G187" s="55"/>
      <c r="H187" s="53"/>
      <c r="I187" s="53" t="str">
        <f t="shared" si="14"/>
        <v/>
      </c>
      <c r="J187" s="53"/>
      <c r="K187" s="54" t="str">
        <f t="shared" si="16"/>
        <v/>
      </c>
    </row>
    <row r="188" spans="1:11">
      <c r="A188" s="748"/>
      <c r="B188" s="477"/>
      <c r="C188" s="429">
        <f t="shared" si="12"/>
        <v>46280</v>
      </c>
      <c r="D188" s="53" t="str">
        <f t="shared" si="13"/>
        <v>Tue</v>
      </c>
      <c r="E188" s="430" t="e">
        <f>SUM(
  IF(AND(ISNUMBER(G188), ISNUMBER(H188), G188&lt;TIME(13,0,0), H188&gt;TIME(7,45,0)),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IF(AND(ISNUMBER(L188), ISNUMBER(M188), L188&lt;TIME(13,0,0), M188&gt;TIME(7,45,0)), 1, 0)
)</f>
        <v>#REF!</v>
      </c>
      <c r="F188" s="430" t="e">
        <f>SUM(
  IF(AND(ISNUMBER(G188), ISNUMBER(H188), H188&gt;TIME(13,0,0), G188&lt;H188),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IF(AND(ISNUMBER(L188), ISNUMBER(M188), M188&gt;TIME(13,0,0), L188&lt;M188), 1, 0)
)</f>
        <v>#REF!</v>
      </c>
      <c r="G188" s="51"/>
      <c r="H188" s="52"/>
      <c r="I188" s="53" t="str">
        <f t="shared" si="14"/>
        <v/>
      </c>
      <c r="J188" s="53"/>
      <c r="K188" s="54" t="str">
        <f t="shared" si="16"/>
        <v/>
      </c>
    </row>
    <row r="189" spans="1:11">
      <c r="A189" s="748"/>
      <c r="B189" s="477"/>
      <c r="C189" s="429">
        <f t="shared" si="12"/>
        <v>46281</v>
      </c>
      <c r="D189" s="53" t="str">
        <f t="shared" si="13"/>
        <v>Wed</v>
      </c>
      <c r="E189" s="430" t="e">
        <f>SUM(
  IF(AND(ISNUMBER(G189), ISNUMBER(H189), G189&lt;TIME(13,0,0), H189&gt;TIME(7,45,0)),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IF(AND(ISNUMBER(L189), ISNUMBER(M189), L189&lt;TIME(13,0,0), M189&gt;TIME(7,45,0)), 1, 0)
)</f>
        <v>#REF!</v>
      </c>
      <c r="F189" s="430" t="e">
        <f>SUM(
  IF(AND(ISNUMBER(G189), ISNUMBER(H189), H189&gt;TIME(13,0,0), G189&lt;H189),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IF(AND(ISNUMBER(L189), ISNUMBER(M189), M189&gt;TIME(13,0,0), L189&lt;M189), 1, 0)
)</f>
        <v>#REF!</v>
      </c>
      <c r="G189" s="51"/>
      <c r="H189" s="52"/>
      <c r="I189" s="53" t="str">
        <f t="shared" si="14"/>
        <v/>
      </c>
      <c r="J189" s="53"/>
      <c r="K189" s="54" t="str">
        <f t="shared" si="16"/>
        <v/>
      </c>
    </row>
    <row r="190" spans="1:11">
      <c r="A190" s="748"/>
      <c r="B190" s="477"/>
      <c r="C190" s="429">
        <f t="shared" si="12"/>
        <v>46282</v>
      </c>
      <c r="D190" s="53" t="str">
        <f t="shared" si="13"/>
        <v>Thu</v>
      </c>
      <c r="E190" s="430" t="e">
        <f>SUM(
  IF(AND(ISNUMBER(G190), ISNUMBER(H190), G190&lt;TIME(13,0,0), H190&gt;TIME(7,45,0)),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IF(AND(ISNUMBER(L190), ISNUMBER(M190), L190&lt;TIME(13,0,0), M190&gt;TIME(7,45,0)), 1, 0)
)</f>
        <v>#REF!</v>
      </c>
      <c r="F190" s="430" t="e">
        <f>SUM(
  IF(AND(ISNUMBER(G190), ISNUMBER(H190), H190&gt;TIME(13,0,0), G190&lt;H190),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IF(AND(ISNUMBER(L190), ISNUMBER(M190), M190&gt;TIME(13,0,0), L190&lt;M190), 1, 0)
)</f>
        <v>#REF!</v>
      </c>
      <c r="G190" s="51"/>
      <c r="H190" s="52"/>
      <c r="I190" s="53" t="str">
        <f t="shared" si="14"/>
        <v/>
      </c>
      <c r="J190" s="53"/>
      <c r="K190" s="54" t="str">
        <f t="shared" si="16"/>
        <v/>
      </c>
    </row>
    <row r="191" spans="1:11">
      <c r="A191" s="748"/>
      <c r="B191" s="477"/>
      <c r="C191" s="429">
        <f t="shared" si="12"/>
        <v>46283</v>
      </c>
      <c r="D191" s="53" t="str">
        <f t="shared" si="13"/>
        <v>Fri</v>
      </c>
      <c r="E191" s="430" t="e">
        <f>SUM(
  IF(AND(ISNUMBER(G191), ISNUMBER(H191), G191&lt;TIME(13,0,0), H191&gt;TIME(7,45,0)),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IF(AND(ISNUMBER(L191), ISNUMBER(M191), L191&lt;TIME(13,0,0), M191&gt;TIME(7,45,0)), 1, 0)
)</f>
        <v>#REF!</v>
      </c>
      <c r="F191" s="430" t="e">
        <f>SUM(
  IF(AND(ISNUMBER(G191), ISNUMBER(H191), H191&gt;TIME(13,0,0), G191&lt;H191),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IF(AND(ISNUMBER(L191), ISNUMBER(M191), M191&gt;TIME(13,0,0), L191&lt;M191), 1, 0)
)</f>
        <v>#REF!</v>
      </c>
      <c r="G191" s="55"/>
      <c r="H191" s="53"/>
      <c r="I191" s="53" t="str">
        <f t="shared" si="14"/>
        <v/>
      </c>
      <c r="J191" s="53"/>
      <c r="K191" s="54" t="str">
        <f t="shared" si="16"/>
        <v/>
      </c>
    </row>
    <row r="192" spans="1:11">
      <c r="A192" s="748"/>
      <c r="B192" s="477"/>
      <c r="C192" s="429">
        <f t="shared" si="12"/>
        <v>46284</v>
      </c>
      <c r="D192" s="53" t="str">
        <f t="shared" si="13"/>
        <v>Sat</v>
      </c>
      <c r="E192" s="430" t="e">
        <f>SUM(
  IF(AND(ISNUMBER(G192), ISNUMBER(H192), G192&lt;TIME(13,0,0), H192&gt;TIME(7,45,0)),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IF(AND(ISNUMBER(L192), ISNUMBER(M192), L192&lt;TIME(13,0,0), M192&gt;TIME(7,45,0)), 1, 0)
)</f>
        <v>#REF!</v>
      </c>
      <c r="F192" s="430" t="e">
        <f>SUM(
  IF(AND(ISNUMBER(G192), ISNUMBER(H192), H192&gt;TIME(13,0,0), G192&lt;H192),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IF(AND(ISNUMBER(L192), ISNUMBER(M192), M192&gt;TIME(13,0,0), L192&lt;M192), 1, 0)
)</f>
        <v>#REF!</v>
      </c>
      <c r="G192" s="55"/>
      <c r="H192" s="53"/>
      <c r="I192" s="53" t="str">
        <f t="shared" si="14"/>
        <v/>
      </c>
      <c r="J192" s="53"/>
      <c r="K192" s="54" t="str">
        <f t="shared" si="16"/>
        <v/>
      </c>
    </row>
    <row r="193" spans="1:11">
      <c r="A193" s="748"/>
      <c r="B193" s="477"/>
      <c r="C193" s="429">
        <f t="shared" si="12"/>
        <v>46285</v>
      </c>
      <c r="D193" s="53" t="str">
        <f t="shared" si="13"/>
        <v>Sun</v>
      </c>
      <c r="E193" s="430" t="e">
        <f>SUM(
  IF(AND(ISNUMBER(G193), ISNUMBER(H193), G193&lt;TIME(13,0,0), H193&gt;TIME(7,45,0)),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IF(AND(ISNUMBER(L193), ISNUMBER(M193), L193&lt;TIME(13,0,0), M193&gt;TIME(7,45,0)), 1, 0)
)</f>
        <v>#REF!</v>
      </c>
      <c r="F193" s="430" t="e">
        <f>SUM(
  IF(AND(ISNUMBER(G193), ISNUMBER(H193), H193&gt;TIME(13,0,0), G193&lt;H193),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IF(AND(ISNUMBER(L193), ISNUMBER(M193), M193&gt;TIME(13,0,0), L193&lt;M193), 1, 0)
)</f>
        <v>#REF!</v>
      </c>
      <c r="G193" s="55"/>
      <c r="H193" s="53"/>
      <c r="I193" s="53" t="str">
        <f t="shared" si="14"/>
        <v/>
      </c>
      <c r="J193" s="53"/>
      <c r="K193" s="54" t="str">
        <f t="shared" si="16"/>
        <v/>
      </c>
    </row>
    <row r="194" spans="1:11">
      <c r="A194" s="748"/>
      <c r="B194" s="477"/>
      <c r="C194" s="429">
        <f t="shared" si="12"/>
        <v>46286</v>
      </c>
      <c r="D194" s="53" t="str">
        <f t="shared" si="13"/>
        <v>Mon</v>
      </c>
      <c r="E194" s="430" t="e">
        <f>SUM(
  IF(AND(ISNUMBER(G194), ISNUMBER(H194), G194&lt;TIME(13,0,0), H194&gt;TIME(7,45,0)),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IF(AND(ISNUMBER(L194), ISNUMBER(M194), L194&lt;TIME(13,0,0), M194&gt;TIME(7,45,0)), 1, 0)
)</f>
        <v>#REF!</v>
      </c>
      <c r="F194" s="430" t="e">
        <f>SUM(
  IF(AND(ISNUMBER(G194), ISNUMBER(H194), H194&gt;TIME(13,0,0), G194&lt;H194),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IF(AND(ISNUMBER(L194), ISNUMBER(M194), M194&gt;TIME(13,0,0), L194&lt;M194), 1, 0)
)</f>
        <v>#REF!</v>
      </c>
      <c r="G194" s="55"/>
      <c r="H194" s="53"/>
      <c r="I194" s="53" t="str">
        <f t="shared" si="14"/>
        <v/>
      </c>
      <c r="J194" s="53"/>
      <c r="K194" s="54" t="str">
        <f t="shared" si="16"/>
        <v/>
      </c>
    </row>
    <row r="195" spans="1:11">
      <c r="A195" s="748"/>
      <c r="B195" s="477"/>
      <c r="C195" s="429">
        <f t="shared" si="12"/>
        <v>46287</v>
      </c>
      <c r="D195" s="53" t="str">
        <f t="shared" si="13"/>
        <v>Tue</v>
      </c>
      <c r="E195" s="430" t="e">
        <f>SUM(
  IF(AND(ISNUMBER(G195), ISNUMBER(H195), G195&lt;TIME(13,0,0), H195&gt;TIME(7,45,0)),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IF(AND(ISNUMBER(L195), ISNUMBER(M195), L195&lt;TIME(13,0,0), M195&gt;TIME(7,45,0)), 1, 0)
)</f>
        <v>#REF!</v>
      </c>
      <c r="F195" s="430" t="e">
        <f>SUM(
  IF(AND(ISNUMBER(G195), ISNUMBER(H195), H195&gt;TIME(13,0,0), G195&lt;H195),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IF(AND(ISNUMBER(L195), ISNUMBER(M195), M195&gt;TIME(13,0,0), L195&lt;M195), 1, 0)
)</f>
        <v>#REF!</v>
      </c>
      <c r="G195" s="51"/>
      <c r="H195" s="52"/>
      <c r="I195" s="53" t="str">
        <f t="shared" si="14"/>
        <v/>
      </c>
      <c r="J195" s="53"/>
      <c r="K195" s="54" t="str">
        <f t="shared" si="16"/>
        <v/>
      </c>
    </row>
    <row r="196" spans="1:11">
      <c r="A196" s="748"/>
      <c r="B196" s="477"/>
      <c r="C196" s="429">
        <f t="shared" si="12"/>
        <v>46288</v>
      </c>
      <c r="D196" s="53" t="str">
        <f t="shared" si="13"/>
        <v>Wed</v>
      </c>
      <c r="E196" s="430" t="e">
        <f>SUM(
  IF(AND(ISNUMBER(G196), ISNUMBER(H196), G196&lt;TIME(13,0,0), H196&gt;TIME(7,45,0)),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IF(AND(ISNUMBER(L196), ISNUMBER(M196), L196&lt;TIME(13,0,0), M196&gt;TIME(7,45,0)), 1, 0)
)</f>
        <v>#REF!</v>
      </c>
      <c r="F196" s="430" t="e">
        <f>SUM(
  IF(AND(ISNUMBER(G196), ISNUMBER(H196), H196&gt;TIME(13,0,0), G196&lt;H196),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IF(AND(ISNUMBER(L196), ISNUMBER(M196), M196&gt;TIME(13,0,0), L196&lt;M196), 1, 0)
)</f>
        <v>#REF!</v>
      </c>
      <c r="G196" s="51"/>
      <c r="H196" s="52"/>
      <c r="I196" s="53" t="str">
        <f t="shared" si="14"/>
        <v/>
      </c>
      <c r="J196" s="53"/>
      <c r="K196" s="54" t="str">
        <f t="shared" si="16"/>
        <v/>
      </c>
    </row>
    <row r="197" spans="1:11">
      <c r="A197" s="748"/>
      <c r="B197" s="477"/>
      <c r="C197" s="429">
        <f t="shared" si="12"/>
        <v>46289</v>
      </c>
      <c r="D197" s="53" t="str">
        <f t="shared" si="13"/>
        <v>Thu</v>
      </c>
      <c r="E197" s="430" t="e">
        <f>SUM(
  IF(AND(ISNUMBER(G197), ISNUMBER(H197), G197&lt;TIME(13,0,0), H197&gt;TIME(7,45,0)),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IF(AND(ISNUMBER(L197), ISNUMBER(M197), L197&lt;TIME(13,0,0), M197&gt;TIME(7,45,0)), 1, 0)
)</f>
        <v>#REF!</v>
      </c>
      <c r="F197" s="430" t="e">
        <f>SUM(
  IF(AND(ISNUMBER(G197), ISNUMBER(H197), H197&gt;TIME(13,0,0), G197&lt;H197),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IF(AND(ISNUMBER(L197), ISNUMBER(M197), M197&gt;TIME(13,0,0), L197&lt;M197), 1, 0)
)</f>
        <v>#REF!</v>
      </c>
      <c r="G197" s="51"/>
      <c r="H197" s="52"/>
      <c r="I197" s="53" t="str">
        <f t="shared" si="14"/>
        <v/>
      </c>
      <c r="J197" s="53"/>
      <c r="K197" s="54" t="str">
        <f t="shared" si="16"/>
        <v/>
      </c>
    </row>
    <row r="198" spans="1:11">
      <c r="A198" s="748"/>
      <c r="B198" s="477"/>
      <c r="C198" s="429">
        <f t="shared" si="12"/>
        <v>46290</v>
      </c>
      <c r="D198" s="53" t="str">
        <f t="shared" si="13"/>
        <v>Fri</v>
      </c>
      <c r="E198" s="430" t="e">
        <f>SUM(
  IF(AND(ISNUMBER(G198), ISNUMBER(H198), G198&lt;TIME(13,0,0), H198&gt;TIME(7,45,0)),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IF(AND(ISNUMBER(L198), ISNUMBER(M198), L198&lt;TIME(13,0,0), M198&gt;TIME(7,45,0)), 1, 0)
)</f>
        <v>#REF!</v>
      </c>
      <c r="F198" s="430" t="e">
        <f>SUM(
  IF(AND(ISNUMBER(G198), ISNUMBER(H198), H198&gt;TIME(13,0,0), G198&lt;H198),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IF(AND(ISNUMBER(L198), ISNUMBER(M198), M198&gt;TIME(13,0,0), L198&lt;M198), 1, 0)
)</f>
        <v>#REF!</v>
      </c>
      <c r="G198" s="55"/>
      <c r="H198" s="53"/>
      <c r="I198" s="53" t="str">
        <f t="shared" si="14"/>
        <v/>
      </c>
      <c r="J198" s="53"/>
      <c r="K198" s="54" t="str">
        <f t="shared" si="16"/>
        <v/>
      </c>
    </row>
    <row r="199" spans="1:11">
      <c r="A199" s="748"/>
      <c r="B199" s="477"/>
      <c r="C199" s="429">
        <f t="shared" si="12"/>
        <v>46291</v>
      </c>
      <c r="D199" s="53" t="str">
        <f t="shared" si="13"/>
        <v>Sat</v>
      </c>
      <c r="E199" s="430" t="e">
        <f>SUM(
  IF(AND(ISNUMBER(G199), ISNUMBER(H199), G199&lt;TIME(13,0,0), H199&gt;TIME(7,45,0)),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IF(AND(ISNUMBER(L199), ISNUMBER(M199), L199&lt;TIME(13,0,0), M199&gt;TIME(7,45,0)), 1, 0)
)</f>
        <v>#REF!</v>
      </c>
      <c r="F199" s="430" t="e">
        <f>SUM(
  IF(AND(ISNUMBER(G199), ISNUMBER(H199), H199&gt;TIME(13,0,0), G199&lt;H199),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IF(AND(ISNUMBER(L199), ISNUMBER(M199), M199&gt;TIME(13,0,0), L199&lt;M199), 1, 0)
)</f>
        <v>#REF!</v>
      </c>
      <c r="G199" s="55"/>
      <c r="H199" s="53"/>
      <c r="I199" s="53" t="str">
        <f t="shared" si="14"/>
        <v/>
      </c>
      <c r="J199" s="53"/>
      <c r="K199" s="54" t="str">
        <f t="shared" si="16"/>
        <v/>
      </c>
    </row>
    <row r="200" spans="1:11">
      <c r="A200" s="748"/>
      <c r="B200" s="477"/>
      <c r="C200" s="429">
        <f t="shared" si="12"/>
        <v>46292</v>
      </c>
      <c r="D200" s="53" t="str">
        <f t="shared" si="13"/>
        <v>Sun</v>
      </c>
      <c r="E200" s="430" t="e">
        <f>SUM(
  IF(AND(ISNUMBER(G200), ISNUMBER(H200), G200&lt;TIME(13,0,0), H200&gt;TIME(7,45,0)),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IF(AND(ISNUMBER(L200), ISNUMBER(M200), L200&lt;TIME(13,0,0), M200&gt;TIME(7,45,0)), 1, 0)
)</f>
        <v>#REF!</v>
      </c>
      <c r="F200" s="430" t="e">
        <f>SUM(
  IF(AND(ISNUMBER(G200), ISNUMBER(H200), H200&gt;TIME(13,0,0), G200&lt;H200),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IF(AND(ISNUMBER(L200), ISNUMBER(M200), M200&gt;TIME(13,0,0), L200&lt;M200), 1, 0)
)</f>
        <v>#REF!</v>
      </c>
      <c r="G200" s="55"/>
      <c r="H200" s="53"/>
      <c r="I200" s="53" t="str">
        <f t="shared" si="14"/>
        <v/>
      </c>
      <c r="J200" s="53"/>
      <c r="K200" s="54" t="str">
        <f t="shared" si="16"/>
        <v/>
      </c>
    </row>
    <row r="201" spans="1:11">
      <c r="A201" s="748"/>
      <c r="B201" s="477"/>
      <c r="C201" s="429">
        <f t="shared" si="12"/>
        <v>46293</v>
      </c>
      <c r="D201" s="53" t="str">
        <f t="shared" si="13"/>
        <v>Mon</v>
      </c>
      <c r="E201" s="430" t="e">
        <f>SUM(
  IF(AND(ISNUMBER(G201), ISNUMBER(H201), G201&lt;TIME(13,0,0), H201&gt;TIME(7,45,0)),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IF(AND(ISNUMBER(L201), ISNUMBER(M201), L201&lt;TIME(13,0,0), M201&gt;TIME(7,45,0)), 1, 0)
)</f>
        <v>#REF!</v>
      </c>
      <c r="F201" s="430" t="e">
        <f>SUM(
  IF(AND(ISNUMBER(G201), ISNUMBER(H201), H201&gt;TIME(13,0,0), G201&lt;H201),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IF(AND(ISNUMBER(L201), ISNUMBER(M201), M201&gt;TIME(13,0,0), L201&lt;M201), 1, 0)
)</f>
        <v>#REF!</v>
      </c>
      <c r="G201" s="55"/>
      <c r="H201" s="53"/>
      <c r="I201" s="53" t="str">
        <f t="shared" si="14"/>
        <v/>
      </c>
      <c r="J201" s="53"/>
      <c r="K201" s="54" t="str">
        <f t="shared" si="16"/>
        <v/>
      </c>
    </row>
    <row r="202" spans="1:11">
      <c r="A202" s="748"/>
      <c r="B202" s="477"/>
      <c r="C202" s="429">
        <f t="shared" si="12"/>
        <v>46294</v>
      </c>
      <c r="D202" s="53" t="str">
        <f t="shared" si="13"/>
        <v>Tue</v>
      </c>
      <c r="E202" s="430" t="e">
        <f>SUM(
  IF(AND(ISNUMBER(G202), ISNUMBER(H202), G202&lt;TIME(13,0,0), H202&gt;TIME(7,45,0)),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IF(AND(ISNUMBER(L202), ISNUMBER(M202), L202&lt;TIME(13,0,0), M202&gt;TIME(7,45,0)), 1, 0)
)</f>
        <v>#REF!</v>
      </c>
      <c r="F202" s="430" t="e">
        <f>SUM(
  IF(AND(ISNUMBER(G202), ISNUMBER(H202), H202&gt;TIME(13,0,0), G202&lt;H202),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IF(AND(ISNUMBER(L202), ISNUMBER(M202), M202&gt;TIME(13,0,0), L202&lt;M202), 1, 0)
)</f>
        <v>#REF!</v>
      </c>
      <c r="G202" s="51"/>
      <c r="H202" s="52"/>
      <c r="I202" s="53" t="str">
        <f t="shared" si="14"/>
        <v/>
      </c>
      <c r="J202" s="53"/>
      <c r="K202" s="54" t="str">
        <f t="shared" si="16"/>
        <v/>
      </c>
    </row>
    <row r="203" spans="1:11" ht="14.95" thickBot="1">
      <c r="A203" s="749"/>
      <c r="B203" s="478"/>
      <c r="C203" s="431">
        <f t="shared" si="12"/>
        <v>46295</v>
      </c>
      <c r="D203" s="432" t="str">
        <f t="shared" si="13"/>
        <v>Wed</v>
      </c>
      <c r="E203" s="430" t="e">
        <f>SUM(
  IF(AND(ISNUMBER(G203), ISNUMBER(H203), G203&lt;TIME(13,0,0), H203&gt;TIME(7,45,0)),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IF(AND(ISNUMBER(L203), ISNUMBER(M203), L203&lt;TIME(13,0,0), M203&gt;TIME(7,45,0)), 1, 0)
)</f>
        <v>#REF!</v>
      </c>
      <c r="F203" s="430" t="e">
        <f>SUM(
  IF(AND(ISNUMBER(G203), ISNUMBER(H203), H203&gt;TIME(13,0,0), G203&lt;H203),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IF(AND(ISNUMBER(L203), ISNUMBER(M203), M203&gt;TIME(13,0,0), L203&lt;M203), 1, 0)
)</f>
        <v>#REF!</v>
      </c>
      <c r="G203" s="433"/>
      <c r="H203" s="434"/>
      <c r="I203" s="432" t="str">
        <f t="shared" si="14"/>
        <v/>
      </c>
      <c r="J203" s="432"/>
      <c r="K203" s="435" t="str">
        <f t="shared" si="16"/>
        <v/>
      </c>
    </row>
    <row r="204" spans="1:11">
      <c r="C204" s="192">
        <f>SUM(G204:K204)</f>
        <v>0</v>
      </c>
      <c r="E204" s="392"/>
      <c r="F204" s="392"/>
      <c r="G204" s="384"/>
      <c r="H204" s="385"/>
      <c r="I204" s="43"/>
      <c r="J204" s="43"/>
      <c r="K204" s="386">
        <f>SUM(K174:K203)</f>
        <v>0</v>
      </c>
    </row>
    <row r="205" spans="1:11">
      <c r="C205" s="14"/>
      <c r="E205" s="392"/>
      <c r="F205" s="392"/>
      <c r="G205" s="384"/>
      <c r="H205" s="385"/>
      <c r="I205" s="43"/>
      <c r="J205" s="43"/>
      <c r="K205" s="386"/>
    </row>
    <row r="206" spans="1:11">
      <c r="C206" s="14"/>
      <c r="E206" s="392"/>
      <c r="F206" s="392"/>
      <c r="G206" s="384"/>
      <c r="H206" s="385"/>
      <c r="I206" s="43"/>
      <c r="J206" s="43"/>
      <c r="K206" s="386"/>
    </row>
    <row r="207" spans="1:11">
      <c r="A207" s="747" t="s">
        <v>8</v>
      </c>
      <c r="B207" s="436"/>
      <c r="C207" s="58">
        <f>C203+1</f>
        <v>46296</v>
      </c>
      <c r="D207" s="59" t="str">
        <f t="shared" si="13"/>
        <v>Thu</v>
      </c>
      <c r="E207" s="408" t="e">
        <f>SUM(
  IF(AND(ISNUMBER(G207), ISNUMBER(H207), G207&lt;TIME(13,0,0), H207&gt;TIME(7,45,0)),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IF(AND(ISNUMBER(L207), ISNUMBER(M207), L207&lt;TIME(13,0,0), M207&gt;TIME(7,45,0)), 1, 0)
)</f>
        <v>#REF!</v>
      </c>
      <c r="F207" s="408" t="e">
        <f>SUM(
  IF(AND(ISNUMBER(G207), ISNUMBER(H207), H207&gt;TIME(13,0,0), G207&lt;H207),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IF(AND(ISNUMBER(L207), ISNUMBER(M207), M207&gt;TIME(13,0,0), L207&lt;M207), 1, 0)
)</f>
        <v>#REF!</v>
      </c>
      <c r="G207" s="70"/>
      <c r="H207" s="71"/>
      <c r="I207" s="72" t="str">
        <f t="shared" si="14"/>
        <v/>
      </c>
      <c r="J207" s="72"/>
      <c r="K207" s="73" t="str">
        <f t="shared" ref="K207:K237" si="17">IF(I207="","",((I207-J207)*H$172)+(J$172*J207))</f>
        <v/>
      </c>
    </row>
    <row r="208" spans="1:11">
      <c r="A208" s="747"/>
      <c r="B208" s="436"/>
      <c r="C208" s="58">
        <f t="shared" si="12"/>
        <v>46297</v>
      </c>
      <c r="D208" s="59" t="str">
        <f t="shared" si="13"/>
        <v>Fri</v>
      </c>
      <c r="E208" s="408" t="e">
        <f>SUM(
  IF(AND(ISNUMBER(G208), ISNUMBER(H208), G208&lt;TIME(13,0,0), H208&gt;TIME(7,45,0)),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IF(AND(ISNUMBER(L208), ISNUMBER(M208), L208&lt;TIME(13,0,0), M208&gt;TIME(7,45,0)), 1, 0)
)</f>
        <v>#REF!</v>
      </c>
      <c r="F208" s="408" t="e">
        <f>SUM(
  IF(AND(ISNUMBER(G208), ISNUMBER(H208), H208&gt;TIME(13,0,0), G208&lt;H208),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IF(AND(ISNUMBER(L208), ISNUMBER(M208), M208&gt;TIME(13,0,0), L208&lt;M208), 1, 0)
)</f>
        <v>#REF!</v>
      </c>
      <c r="G208" s="74"/>
      <c r="H208" s="72"/>
      <c r="I208" s="72" t="str">
        <f t="shared" si="14"/>
        <v/>
      </c>
      <c r="J208" s="72"/>
      <c r="K208" s="73" t="str">
        <f t="shared" si="17"/>
        <v/>
      </c>
    </row>
    <row r="209" spans="1:11">
      <c r="A209" s="747"/>
      <c r="B209" s="436"/>
      <c r="C209" s="58">
        <f t="shared" si="12"/>
        <v>46298</v>
      </c>
      <c r="D209" s="59" t="str">
        <f t="shared" si="13"/>
        <v>Sat</v>
      </c>
      <c r="E209" s="408" t="e">
        <f>SUM(
  IF(AND(ISNUMBER(G209), ISNUMBER(H209), G209&lt;TIME(13,0,0), H209&gt;TIME(7,45,0)),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IF(AND(ISNUMBER(L209), ISNUMBER(M209), L209&lt;TIME(13,0,0), M209&gt;TIME(7,45,0)), 1, 0)
)</f>
        <v>#REF!</v>
      </c>
      <c r="F209" s="408" t="e">
        <f>SUM(
  IF(AND(ISNUMBER(G209), ISNUMBER(H209), H209&gt;TIME(13,0,0), G209&lt;H209),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IF(AND(ISNUMBER(L209), ISNUMBER(M209), M209&gt;TIME(13,0,0), L209&lt;M209), 1, 0)
)</f>
        <v>#REF!</v>
      </c>
      <c r="G209" s="74"/>
      <c r="H209" s="72"/>
      <c r="I209" s="72" t="str">
        <f t="shared" si="14"/>
        <v/>
      </c>
      <c r="J209" s="72"/>
      <c r="K209" s="73" t="str">
        <f t="shared" si="17"/>
        <v/>
      </c>
    </row>
    <row r="210" spans="1:11">
      <c r="A210" s="747"/>
      <c r="B210" s="436"/>
      <c r="C210" s="58">
        <f t="shared" si="12"/>
        <v>46299</v>
      </c>
      <c r="D210" s="59" t="str">
        <f t="shared" si="13"/>
        <v>Sun</v>
      </c>
      <c r="E210" s="408" t="e">
        <f>SUM(
  IF(AND(ISNUMBER(G210), ISNUMBER(H210), G210&lt;TIME(13,0,0), H210&gt;TIME(7,45,0)),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IF(AND(ISNUMBER(L210), ISNUMBER(M210), L210&lt;TIME(13,0,0), M210&gt;TIME(7,45,0)), 1, 0)
)</f>
        <v>#REF!</v>
      </c>
      <c r="F210" s="408" t="e">
        <f>SUM(
  IF(AND(ISNUMBER(G210), ISNUMBER(H210), H210&gt;TIME(13,0,0), G210&lt;H210),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IF(AND(ISNUMBER(L210), ISNUMBER(M210), M210&gt;TIME(13,0,0), L210&lt;M210), 1, 0)
)</f>
        <v>#REF!</v>
      </c>
      <c r="G210" s="74"/>
      <c r="H210" s="72"/>
      <c r="I210" s="72" t="str">
        <f t="shared" si="14"/>
        <v/>
      </c>
      <c r="J210" s="72"/>
      <c r="K210" s="73" t="str">
        <f t="shared" si="17"/>
        <v/>
      </c>
    </row>
    <row r="211" spans="1:11">
      <c r="A211" s="747"/>
      <c r="B211" s="436"/>
      <c r="C211" s="58">
        <f t="shared" si="12"/>
        <v>46300</v>
      </c>
      <c r="D211" s="59" t="str">
        <f t="shared" si="13"/>
        <v>Mon</v>
      </c>
      <c r="E211" s="408" t="e">
        <f>SUM(
  IF(AND(ISNUMBER(G211), ISNUMBER(H211), G211&lt;TIME(13,0,0), H211&gt;TIME(7,45,0)),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IF(AND(ISNUMBER(L211), ISNUMBER(M211), L211&lt;TIME(13,0,0), M211&gt;TIME(7,45,0)), 1, 0)
)</f>
        <v>#REF!</v>
      </c>
      <c r="F211" s="408" t="e">
        <f>SUM(
  IF(AND(ISNUMBER(G211), ISNUMBER(H211), H211&gt;TIME(13,0,0), G211&lt;H211),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IF(AND(ISNUMBER(L211), ISNUMBER(M211), M211&gt;TIME(13,0,0), L211&lt;M211), 1, 0)
)</f>
        <v>#REF!</v>
      </c>
      <c r="G211" s="74"/>
      <c r="H211" s="72"/>
      <c r="I211" s="72" t="str">
        <f t="shared" si="14"/>
        <v/>
      </c>
      <c r="J211" s="72"/>
      <c r="K211" s="73" t="str">
        <f t="shared" si="17"/>
        <v/>
      </c>
    </row>
    <row r="212" spans="1:11">
      <c r="A212" s="747"/>
      <c r="B212" s="436"/>
      <c r="C212" s="58">
        <f t="shared" si="12"/>
        <v>46301</v>
      </c>
      <c r="D212" s="59" t="str">
        <f t="shared" si="13"/>
        <v>Tue</v>
      </c>
      <c r="E212" s="408" t="e">
        <f>SUM(
  IF(AND(ISNUMBER(G212), ISNUMBER(H212), G212&lt;TIME(13,0,0), H212&gt;TIME(7,45,0)),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IF(AND(ISNUMBER(L212), ISNUMBER(M212), L212&lt;TIME(13,0,0), M212&gt;TIME(7,45,0)), 1, 0)
)</f>
        <v>#REF!</v>
      </c>
      <c r="F212" s="408" t="e">
        <f>SUM(
  IF(AND(ISNUMBER(G212), ISNUMBER(H212), H212&gt;TIME(13,0,0), G212&lt;H212),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IF(AND(ISNUMBER(L212), ISNUMBER(M212), M212&gt;TIME(13,0,0), L212&lt;M212), 1, 0)
)</f>
        <v>#REF!</v>
      </c>
      <c r="G212" s="70"/>
      <c r="H212" s="71"/>
      <c r="I212" s="72" t="str">
        <f t="shared" si="14"/>
        <v/>
      </c>
      <c r="J212" s="72"/>
      <c r="K212" s="73" t="str">
        <f t="shared" si="17"/>
        <v/>
      </c>
    </row>
    <row r="213" spans="1:11">
      <c r="A213" s="747"/>
      <c r="B213" s="436"/>
      <c r="C213" s="58">
        <f t="shared" si="12"/>
        <v>46302</v>
      </c>
      <c r="D213" s="59" t="str">
        <f t="shared" si="13"/>
        <v>Wed</v>
      </c>
      <c r="E213" s="408" t="e">
        <f>SUM(
  IF(AND(ISNUMBER(G213), ISNUMBER(H213), G213&lt;TIME(13,0,0), H213&gt;TIME(7,45,0)),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IF(AND(ISNUMBER(L213), ISNUMBER(M213), L213&lt;TIME(13,0,0), M213&gt;TIME(7,45,0)), 1, 0)
)</f>
        <v>#REF!</v>
      </c>
      <c r="F213" s="408" t="e">
        <f>SUM(
  IF(AND(ISNUMBER(G213), ISNUMBER(H213), H213&gt;TIME(13,0,0), G213&lt;H213),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IF(AND(ISNUMBER(L213), ISNUMBER(M213), M213&gt;TIME(13,0,0), L213&lt;M213), 1, 0)
)</f>
        <v>#REF!</v>
      </c>
      <c r="G213" s="70"/>
      <c r="H213" s="71"/>
      <c r="I213" s="72" t="str">
        <f t="shared" si="14"/>
        <v/>
      </c>
      <c r="J213" s="72"/>
      <c r="K213" s="73" t="str">
        <f t="shared" si="17"/>
        <v/>
      </c>
    </row>
    <row r="214" spans="1:11">
      <c r="A214" s="747"/>
      <c r="B214" s="436"/>
      <c r="C214" s="58">
        <f t="shared" si="12"/>
        <v>46303</v>
      </c>
      <c r="D214" s="59" t="str">
        <f t="shared" si="13"/>
        <v>Thu</v>
      </c>
      <c r="E214" s="408" t="e">
        <f>SUM(
  IF(AND(ISNUMBER(G214), ISNUMBER(H214), G214&lt;TIME(13,0,0), H214&gt;TIME(7,45,0)),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IF(AND(ISNUMBER(L214), ISNUMBER(M214), L214&lt;TIME(13,0,0), M214&gt;TIME(7,45,0)), 1, 0)
)</f>
        <v>#REF!</v>
      </c>
      <c r="F214" s="408" t="e">
        <f>SUM(
  IF(AND(ISNUMBER(G214), ISNUMBER(H214), H214&gt;TIME(13,0,0), G214&lt;H214),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IF(AND(ISNUMBER(L214), ISNUMBER(M214), M214&gt;TIME(13,0,0), L214&lt;M214), 1, 0)
)</f>
        <v>#REF!</v>
      </c>
      <c r="G214" s="70"/>
      <c r="H214" s="71"/>
      <c r="I214" s="72" t="str">
        <f t="shared" si="14"/>
        <v/>
      </c>
      <c r="J214" s="72"/>
      <c r="K214" s="73" t="str">
        <f t="shared" si="17"/>
        <v/>
      </c>
    </row>
    <row r="215" spans="1:11">
      <c r="A215" s="747"/>
      <c r="B215" s="436"/>
      <c r="C215" s="58">
        <f t="shared" si="12"/>
        <v>46304</v>
      </c>
      <c r="D215" s="59" t="str">
        <f t="shared" si="13"/>
        <v>Fri</v>
      </c>
      <c r="E215" s="408" t="e">
        <f>SUM(
  IF(AND(ISNUMBER(G215), ISNUMBER(H215), G215&lt;TIME(13,0,0), H215&gt;TIME(7,45,0)),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IF(AND(ISNUMBER(L215), ISNUMBER(M215), L215&lt;TIME(13,0,0), M215&gt;TIME(7,45,0)), 1, 0)
)</f>
        <v>#REF!</v>
      </c>
      <c r="F215" s="408" t="e">
        <f>SUM(
  IF(AND(ISNUMBER(G215), ISNUMBER(H215), H215&gt;TIME(13,0,0), G215&lt;H215),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IF(AND(ISNUMBER(L215), ISNUMBER(M215), M215&gt;TIME(13,0,0), L215&lt;M215), 1, 0)
)</f>
        <v>#REF!</v>
      </c>
      <c r="G215" s="74"/>
      <c r="H215" s="72"/>
      <c r="I215" s="72" t="str">
        <f t="shared" si="14"/>
        <v/>
      </c>
      <c r="J215" s="72"/>
      <c r="K215" s="73" t="str">
        <f t="shared" si="17"/>
        <v/>
      </c>
    </row>
    <row r="216" spans="1:11">
      <c r="A216" s="747"/>
      <c r="B216" s="436"/>
      <c r="C216" s="58">
        <f t="shared" si="12"/>
        <v>46305</v>
      </c>
      <c r="D216" s="59" t="str">
        <f t="shared" si="13"/>
        <v>Sat</v>
      </c>
      <c r="E216" s="408" t="e">
        <f>SUM(
  IF(AND(ISNUMBER(G216), ISNUMBER(H216), G216&lt;TIME(13,0,0), H216&gt;TIME(7,45,0)),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IF(AND(ISNUMBER(L216), ISNUMBER(M216), L216&lt;TIME(13,0,0), M216&gt;TIME(7,45,0)), 1, 0)
)</f>
        <v>#REF!</v>
      </c>
      <c r="F216" s="408" t="e">
        <f>SUM(
  IF(AND(ISNUMBER(G216), ISNUMBER(H216), H216&gt;TIME(13,0,0), G216&lt;H216),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IF(AND(ISNUMBER(L216), ISNUMBER(M216), M216&gt;TIME(13,0,0), L216&lt;M216), 1, 0)
)</f>
        <v>#REF!</v>
      </c>
      <c r="G216" s="74"/>
      <c r="H216" s="72"/>
      <c r="I216" s="72" t="str">
        <f t="shared" si="14"/>
        <v/>
      </c>
      <c r="J216" s="72"/>
      <c r="K216" s="73" t="str">
        <f t="shared" si="17"/>
        <v/>
      </c>
    </row>
    <row r="217" spans="1:11">
      <c r="A217" s="747"/>
      <c r="B217" s="436"/>
      <c r="C217" s="58">
        <f t="shared" si="12"/>
        <v>46306</v>
      </c>
      <c r="D217" s="59" t="str">
        <f t="shared" si="13"/>
        <v>Sun</v>
      </c>
      <c r="E217" s="408" t="e">
        <f>SUM(
  IF(AND(ISNUMBER(G217), ISNUMBER(H217), G217&lt;TIME(13,0,0), H217&gt;TIME(7,45,0)),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IF(AND(ISNUMBER(L217), ISNUMBER(M217), L217&lt;TIME(13,0,0), M217&gt;TIME(7,45,0)), 1, 0)
)</f>
        <v>#REF!</v>
      </c>
      <c r="F217" s="408" t="e">
        <f>SUM(
  IF(AND(ISNUMBER(G217), ISNUMBER(H217), H217&gt;TIME(13,0,0), G217&lt;H217),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IF(AND(ISNUMBER(L217), ISNUMBER(M217), M217&gt;TIME(13,0,0), L217&lt;M217), 1, 0)
)</f>
        <v>#REF!</v>
      </c>
      <c r="G217" s="74"/>
      <c r="H217" s="72"/>
      <c r="I217" s="72" t="str">
        <f t="shared" si="14"/>
        <v/>
      </c>
      <c r="J217" s="72"/>
      <c r="K217" s="73" t="str">
        <f t="shared" si="17"/>
        <v/>
      </c>
    </row>
    <row r="218" spans="1:11">
      <c r="A218" s="747"/>
      <c r="B218" s="436"/>
      <c r="C218" s="58">
        <f t="shared" ref="C218:C287" si="18">C217+1</f>
        <v>46307</v>
      </c>
      <c r="D218" s="59" t="str">
        <f t="shared" ref="D218:D287" si="19">TEXT(C218,"DDD")</f>
        <v>Mon</v>
      </c>
      <c r="E218" s="408" t="e">
        <f>SUM(
  IF(AND(ISNUMBER(G218), ISNUMBER(H218), G218&lt;TIME(13,0,0), H218&gt;TIME(7,45,0)),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IF(AND(ISNUMBER(L218), ISNUMBER(M218), L218&lt;TIME(13,0,0), M218&gt;TIME(7,45,0)), 1, 0)
)</f>
        <v>#REF!</v>
      </c>
      <c r="F218" s="408" t="e">
        <f>SUM(
  IF(AND(ISNUMBER(G218), ISNUMBER(H218), H218&gt;TIME(13,0,0), G218&lt;H218),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IF(AND(ISNUMBER(L218), ISNUMBER(M218), M218&gt;TIME(13,0,0), L218&lt;M218), 1, 0)
)</f>
        <v>#REF!</v>
      </c>
      <c r="G218" s="74"/>
      <c r="H218" s="72"/>
      <c r="I218" s="72" t="str">
        <f t="shared" si="14"/>
        <v/>
      </c>
      <c r="J218" s="72"/>
      <c r="K218" s="73" t="str">
        <f t="shared" si="17"/>
        <v/>
      </c>
    </row>
    <row r="219" spans="1:11">
      <c r="A219" s="747"/>
      <c r="B219" s="436"/>
      <c r="C219" s="58">
        <f t="shared" si="18"/>
        <v>46308</v>
      </c>
      <c r="D219" s="59" t="str">
        <f t="shared" si="19"/>
        <v>Tue</v>
      </c>
      <c r="E219" s="408" t="e">
        <f>SUM(
  IF(AND(ISNUMBER(G219), ISNUMBER(H219), G219&lt;TIME(13,0,0), H219&gt;TIME(7,45,0)),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IF(AND(ISNUMBER(L219), ISNUMBER(M219), L219&lt;TIME(13,0,0), M219&gt;TIME(7,45,0)), 1, 0)
)</f>
        <v>#REF!</v>
      </c>
      <c r="F219" s="408" t="e">
        <f>SUM(
  IF(AND(ISNUMBER(G219), ISNUMBER(H219), H219&gt;TIME(13,0,0), G219&lt;H219),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IF(AND(ISNUMBER(L219), ISNUMBER(M219), M219&gt;TIME(13,0,0), L219&lt;M219), 1, 0)
)</f>
        <v>#REF!</v>
      </c>
      <c r="G219" s="70"/>
      <c r="H219" s="71"/>
      <c r="I219" s="72" t="str">
        <f t="shared" si="14"/>
        <v/>
      </c>
      <c r="J219" s="72"/>
      <c r="K219" s="73" t="str">
        <f t="shared" si="17"/>
        <v/>
      </c>
    </row>
    <row r="220" spans="1:11">
      <c r="A220" s="747"/>
      <c r="B220" s="436"/>
      <c r="C220" s="58">
        <f t="shared" si="18"/>
        <v>46309</v>
      </c>
      <c r="D220" s="59" t="str">
        <f t="shared" si="19"/>
        <v>Wed</v>
      </c>
      <c r="E220" s="408" t="e">
        <f>SUM(
  IF(AND(ISNUMBER(G220), ISNUMBER(H220), G220&lt;TIME(13,0,0), H220&gt;TIME(7,45,0)),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IF(AND(ISNUMBER(L220), ISNUMBER(M220), L220&lt;TIME(13,0,0), M220&gt;TIME(7,45,0)), 1, 0)
)</f>
        <v>#REF!</v>
      </c>
      <c r="F220" s="408" t="e">
        <f>SUM(
  IF(AND(ISNUMBER(G220), ISNUMBER(H220), H220&gt;TIME(13,0,0), G220&lt;H220),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IF(AND(ISNUMBER(L220), ISNUMBER(M220), M220&gt;TIME(13,0,0), L220&lt;M220), 1, 0)
)</f>
        <v>#REF!</v>
      </c>
      <c r="G220" s="70"/>
      <c r="H220" s="71"/>
      <c r="I220" s="72" t="str">
        <f t="shared" si="14"/>
        <v/>
      </c>
      <c r="J220" s="72"/>
      <c r="K220" s="73" t="str">
        <f t="shared" si="17"/>
        <v/>
      </c>
    </row>
    <row r="221" spans="1:11">
      <c r="A221" s="747"/>
      <c r="B221" s="436"/>
      <c r="C221" s="58">
        <f t="shared" si="18"/>
        <v>46310</v>
      </c>
      <c r="D221" s="59" t="str">
        <f t="shared" si="19"/>
        <v>Thu</v>
      </c>
      <c r="E221" s="408" t="e">
        <f>SUM(
  IF(AND(ISNUMBER(G221), ISNUMBER(H221), G221&lt;TIME(13,0,0), H221&gt;TIME(7,45,0)),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IF(AND(ISNUMBER(L221), ISNUMBER(M221), L221&lt;TIME(13,0,0), M221&gt;TIME(7,45,0)), 1, 0)
)</f>
        <v>#REF!</v>
      </c>
      <c r="F221" s="408" t="e">
        <f>SUM(
  IF(AND(ISNUMBER(G221), ISNUMBER(H221), H221&gt;TIME(13,0,0), G221&lt;H221),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IF(AND(ISNUMBER(L221), ISNUMBER(M221), M221&gt;TIME(13,0,0), L221&lt;M221), 1, 0)
)</f>
        <v>#REF!</v>
      </c>
      <c r="G221" s="70"/>
      <c r="H221" s="71"/>
      <c r="I221" s="72" t="str">
        <f t="shared" si="14"/>
        <v/>
      </c>
      <c r="J221" s="72"/>
      <c r="K221" s="73" t="str">
        <f t="shared" si="17"/>
        <v/>
      </c>
    </row>
    <row r="222" spans="1:11">
      <c r="A222" s="747"/>
      <c r="B222" s="436"/>
      <c r="C222" s="58">
        <f t="shared" si="18"/>
        <v>46311</v>
      </c>
      <c r="D222" s="59" t="str">
        <f t="shared" si="19"/>
        <v>Fri</v>
      </c>
      <c r="E222" s="408" t="e">
        <f>SUM(
  IF(AND(ISNUMBER(G222), ISNUMBER(H222), G222&lt;TIME(13,0,0), H222&gt;TIME(7,45,0)),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IF(AND(ISNUMBER(L222), ISNUMBER(M222), L222&lt;TIME(13,0,0), M222&gt;TIME(7,45,0)), 1, 0)
)</f>
        <v>#REF!</v>
      </c>
      <c r="F222" s="408" t="e">
        <f>SUM(
  IF(AND(ISNUMBER(G222), ISNUMBER(H222), H222&gt;TIME(13,0,0), G222&lt;H222),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IF(AND(ISNUMBER(L222), ISNUMBER(M222), M222&gt;TIME(13,0,0), L222&lt;M222), 1, 0)
)</f>
        <v>#REF!</v>
      </c>
      <c r="G222" s="74"/>
      <c r="H222" s="72"/>
      <c r="I222" s="72" t="str">
        <f t="shared" si="14"/>
        <v/>
      </c>
      <c r="J222" s="72"/>
      <c r="K222" s="73" t="str">
        <f t="shared" si="17"/>
        <v/>
      </c>
    </row>
    <row r="223" spans="1:11">
      <c r="A223" s="747"/>
      <c r="B223" s="436"/>
      <c r="C223" s="58">
        <f t="shared" si="18"/>
        <v>46312</v>
      </c>
      <c r="D223" s="59" t="str">
        <f t="shared" si="19"/>
        <v>Sat</v>
      </c>
      <c r="E223" s="408" t="e">
        <f>SUM(
  IF(AND(ISNUMBER(G223), ISNUMBER(H223), G223&lt;TIME(13,0,0), H223&gt;TIME(7,45,0)),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IF(AND(ISNUMBER(L223), ISNUMBER(M223), L223&lt;TIME(13,0,0), M223&gt;TIME(7,45,0)), 1, 0)
)</f>
        <v>#REF!</v>
      </c>
      <c r="F223" s="408" t="e">
        <f>SUM(
  IF(AND(ISNUMBER(G223), ISNUMBER(H223), H223&gt;TIME(13,0,0), G223&lt;H223),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IF(AND(ISNUMBER(L223), ISNUMBER(M223), M223&gt;TIME(13,0,0), L223&lt;M223), 1, 0)
)</f>
        <v>#REF!</v>
      </c>
      <c r="G223" s="74"/>
      <c r="H223" s="72"/>
      <c r="I223" s="72" t="str">
        <f t="shared" si="14"/>
        <v/>
      </c>
      <c r="J223" s="72"/>
      <c r="K223" s="73" t="str">
        <f t="shared" si="17"/>
        <v/>
      </c>
    </row>
    <row r="224" spans="1:11">
      <c r="A224" s="747"/>
      <c r="B224" s="436"/>
      <c r="C224" s="58">
        <f t="shared" si="18"/>
        <v>46313</v>
      </c>
      <c r="D224" s="59" t="str">
        <f t="shared" si="19"/>
        <v>Sun</v>
      </c>
      <c r="E224" s="408" t="e">
        <f>SUM(
  IF(AND(ISNUMBER(G224), ISNUMBER(H224), G224&lt;TIME(13,0,0), H224&gt;TIME(7,45,0)),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IF(AND(ISNUMBER(L224), ISNUMBER(M224), L224&lt;TIME(13,0,0), M224&gt;TIME(7,45,0)), 1, 0)
)</f>
        <v>#REF!</v>
      </c>
      <c r="F224" s="408" t="e">
        <f>SUM(
  IF(AND(ISNUMBER(G224), ISNUMBER(H224), H224&gt;TIME(13,0,0), G224&lt;H224),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IF(AND(ISNUMBER(L224), ISNUMBER(M224), M224&gt;TIME(13,0,0), L224&lt;M224), 1, 0)
)</f>
        <v>#REF!</v>
      </c>
      <c r="G224" s="74"/>
      <c r="H224" s="72"/>
      <c r="I224" s="72" t="str">
        <f t="shared" si="14"/>
        <v/>
      </c>
      <c r="J224" s="72"/>
      <c r="K224" s="73" t="str">
        <f t="shared" si="17"/>
        <v/>
      </c>
    </row>
    <row r="225" spans="1:11">
      <c r="A225" s="747"/>
      <c r="B225" s="436"/>
      <c r="C225" s="58">
        <f t="shared" si="18"/>
        <v>46314</v>
      </c>
      <c r="D225" s="59" t="str">
        <f t="shared" si="19"/>
        <v>Mon</v>
      </c>
      <c r="E225" s="408" t="e">
        <f>SUM(
  IF(AND(ISNUMBER(G225), ISNUMBER(H225), G225&lt;TIME(13,0,0), H225&gt;TIME(7,45,0)),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IF(AND(ISNUMBER(L225), ISNUMBER(M225), L225&lt;TIME(13,0,0), M225&gt;TIME(7,45,0)), 1, 0)
)</f>
        <v>#REF!</v>
      </c>
      <c r="F225" s="408" t="e">
        <f>SUM(
  IF(AND(ISNUMBER(G225), ISNUMBER(H225), H225&gt;TIME(13,0,0), G225&lt;H225),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IF(AND(ISNUMBER(L225), ISNUMBER(M225), M225&gt;TIME(13,0,0), L225&lt;M225), 1, 0)
)</f>
        <v>#REF!</v>
      </c>
      <c r="G225" s="74"/>
      <c r="H225" s="72"/>
      <c r="I225" s="72" t="str">
        <f t="shared" si="14"/>
        <v/>
      </c>
      <c r="J225" s="72"/>
      <c r="K225" s="73" t="str">
        <f t="shared" si="17"/>
        <v/>
      </c>
    </row>
    <row r="226" spans="1:11">
      <c r="A226" s="747"/>
      <c r="B226" s="436"/>
      <c r="C226" s="58">
        <f t="shared" si="18"/>
        <v>46315</v>
      </c>
      <c r="D226" s="59" t="str">
        <f t="shared" si="19"/>
        <v>Tue</v>
      </c>
      <c r="E226" s="408" t="e">
        <f>SUM(
  IF(AND(ISNUMBER(G226), ISNUMBER(H226), G226&lt;TIME(13,0,0), H226&gt;TIME(7,45,0)),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IF(AND(ISNUMBER(L226), ISNUMBER(M226), L226&lt;TIME(13,0,0), M226&gt;TIME(7,45,0)), 1, 0)
)</f>
        <v>#REF!</v>
      </c>
      <c r="F226" s="408" t="e">
        <f>SUM(
  IF(AND(ISNUMBER(G226), ISNUMBER(H226), H226&gt;TIME(13,0,0), G226&lt;H226),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IF(AND(ISNUMBER(L226), ISNUMBER(M226), M226&gt;TIME(13,0,0), L226&lt;M226), 1, 0)
)</f>
        <v>#REF!</v>
      </c>
      <c r="G226" s="70"/>
      <c r="H226" s="71"/>
      <c r="I226" s="72" t="str">
        <f t="shared" si="14"/>
        <v/>
      </c>
      <c r="J226" s="72"/>
      <c r="K226" s="73" t="str">
        <f t="shared" si="17"/>
        <v/>
      </c>
    </row>
    <row r="227" spans="1:11">
      <c r="A227" s="747"/>
      <c r="B227" s="436"/>
      <c r="C227" s="58">
        <f t="shared" si="18"/>
        <v>46316</v>
      </c>
      <c r="D227" s="59" t="str">
        <f t="shared" si="19"/>
        <v>Wed</v>
      </c>
      <c r="E227" s="408" t="e">
        <f>SUM(
  IF(AND(ISNUMBER(G227), ISNUMBER(H227), G227&lt;TIME(13,0,0), H227&gt;TIME(7,45,0)),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IF(AND(ISNUMBER(L227), ISNUMBER(M227), L227&lt;TIME(13,0,0), M227&gt;TIME(7,45,0)), 1, 0)
)</f>
        <v>#REF!</v>
      </c>
      <c r="F227" s="408" t="e">
        <f>SUM(
  IF(AND(ISNUMBER(G227), ISNUMBER(H227), H227&gt;TIME(13,0,0), G227&lt;H227),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IF(AND(ISNUMBER(L227), ISNUMBER(M227), M227&gt;TIME(13,0,0), L227&lt;M227), 1, 0)
)</f>
        <v>#REF!</v>
      </c>
      <c r="G227" s="70"/>
      <c r="H227" s="71"/>
      <c r="I227" s="72" t="str">
        <f t="shared" ref="I227:I296" si="20">IF(G227="","",((H227*24)-(G227*24)))</f>
        <v/>
      </c>
      <c r="J227" s="72"/>
      <c r="K227" s="73" t="str">
        <f t="shared" si="17"/>
        <v/>
      </c>
    </row>
    <row r="228" spans="1:11">
      <c r="A228" s="747"/>
      <c r="B228" s="436"/>
      <c r="C228" s="58">
        <f t="shared" si="18"/>
        <v>46317</v>
      </c>
      <c r="D228" s="59" t="str">
        <f t="shared" si="19"/>
        <v>Thu</v>
      </c>
      <c r="E228" s="408" t="e">
        <f>SUM(
  IF(AND(ISNUMBER(G228), ISNUMBER(H228), G228&lt;TIME(13,0,0), H228&gt;TIME(7,45,0)),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IF(AND(ISNUMBER(L228), ISNUMBER(M228), L228&lt;TIME(13,0,0), M228&gt;TIME(7,45,0)), 1, 0)
)</f>
        <v>#REF!</v>
      </c>
      <c r="F228" s="408" t="e">
        <f>SUM(
  IF(AND(ISNUMBER(G228), ISNUMBER(H228), H228&gt;TIME(13,0,0), G228&lt;H228),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IF(AND(ISNUMBER(L228), ISNUMBER(M228), M228&gt;TIME(13,0,0), L228&lt;M228), 1, 0)
)</f>
        <v>#REF!</v>
      </c>
      <c r="G228" s="70"/>
      <c r="H228" s="71"/>
      <c r="I228" s="72" t="str">
        <f t="shared" si="20"/>
        <v/>
      </c>
      <c r="J228" s="72"/>
      <c r="K228" s="73" t="str">
        <f t="shared" si="17"/>
        <v/>
      </c>
    </row>
    <row r="229" spans="1:11">
      <c r="A229" s="747"/>
      <c r="B229" s="436"/>
      <c r="C229" s="58">
        <f t="shared" si="18"/>
        <v>46318</v>
      </c>
      <c r="D229" s="59" t="str">
        <f t="shared" si="19"/>
        <v>Fri</v>
      </c>
      <c r="E229" s="408" t="e">
        <f>SUM(
  IF(AND(ISNUMBER(G229), ISNUMBER(H229), G229&lt;TIME(13,0,0), H229&gt;TIME(7,45,0)),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IF(AND(ISNUMBER(L229), ISNUMBER(M229), L229&lt;TIME(13,0,0), M229&gt;TIME(7,45,0)), 1, 0)
)</f>
        <v>#REF!</v>
      </c>
      <c r="F229" s="408" t="e">
        <f>SUM(
  IF(AND(ISNUMBER(G229), ISNUMBER(H229), H229&gt;TIME(13,0,0), G229&lt;H229),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IF(AND(ISNUMBER(L229), ISNUMBER(M229), M229&gt;TIME(13,0,0), L229&lt;M229), 1, 0)
)</f>
        <v>#REF!</v>
      </c>
      <c r="G229" s="74"/>
      <c r="H229" s="72"/>
      <c r="I229" s="72" t="str">
        <f t="shared" si="20"/>
        <v/>
      </c>
      <c r="J229" s="72"/>
      <c r="K229" s="73" t="str">
        <f t="shared" si="17"/>
        <v/>
      </c>
    </row>
    <row r="230" spans="1:11">
      <c r="A230" s="747"/>
      <c r="B230" s="436"/>
      <c r="C230" s="58">
        <f t="shared" si="18"/>
        <v>46319</v>
      </c>
      <c r="D230" s="59" t="str">
        <f t="shared" si="19"/>
        <v>Sat</v>
      </c>
      <c r="E230" s="408" t="e">
        <f>SUM(
  IF(AND(ISNUMBER(G230), ISNUMBER(H230), G230&lt;TIME(13,0,0), H230&gt;TIME(7,45,0)),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IF(AND(ISNUMBER(L230), ISNUMBER(M230), L230&lt;TIME(13,0,0), M230&gt;TIME(7,45,0)), 1, 0)
)</f>
        <v>#REF!</v>
      </c>
      <c r="F230" s="408" t="e">
        <f>SUM(
  IF(AND(ISNUMBER(G230), ISNUMBER(H230), H230&gt;TIME(13,0,0), G230&lt;H230),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IF(AND(ISNUMBER(L230), ISNUMBER(M230), M230&gt;TIME(13,0,0), L230&lt;M230), 1, 0)
)</f>
        <v>#REF!</v>
      </c>
      <c r="G230" s="74"/>
      <c r="H230" s="72"/>
      <c r="I230" s="72" t="str">
        <f t="shared" si="20"/>
        <v/>
      </c>
      <c r="J230" s="72"/>
      <c r="K230" s="73" t="str">
        <f t="shared" si="17"/>
        <v/>
      </c>
    </row>
    <row r="231" spans="1:11">
      <c r="A231" s="747"/>
      <c r="B231" s="739" t="s">
        <v>108</v>
      </c>
      <c r="C231" s="36">
        <f t="shared" si="18"/>
        <v>46320</v>
      </c>
      <c r="D231" s="37" t="str">
        <f t="shared" si="19"/>
        <v>Sun</v>
      </c>
      <c r="E231" s="397" t="e">
        <f>SUM(
  IF(AND(ISNUMBER(G231), ISNUMBER(H231), G231&lt;TIME(13,0,0), H231&gt;TIME(7,45,0)),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IF(AND(ISNUMBER(L231), ISNUMBER(M231), L231&lt;TIME(13,0,0), M231&gt;TIME(7,45,0)), 1, 0)
)</f>
        <v>#REF!</v>
      </c>
      <c r="F231" s="397" t="e">
        <f>SUM(
  IF(AND(ISNUMBER(G231), ISNUMBER(H231), H231&gt;TIME(13,0,0), G231&lt;H231),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IF(AND(ISNUMBER(L231), ISNUMBER(M231), M231&gt;TIME(13,0,0), L231&lt;M231), 1, 0)
)</f>
        <v>#REF!</v>
      </c>
      <c r="G231" s="49"/>
      <c r="H231" s="47"/>
      <c r="I231" s="47" t="str">
        <f t="shared" si="20"/>
        <v/>
      </c>
      <c r="J231" s="47"/>
      <c r="K231" s="48" t="str">
        <f t="shared" si="17"/>
        <v/>
      </c>
    </row>
    <row r="232" spans="1:11" ht="14.3" customHeight="1">
      <c r="A232" s="747"/>
      <c r="B232" s="739"/>
      <c r="C232" s="36">
        <f t="shared" si="18"/>
        <v>46321</v>
      </c>
      <c r="D232" s="37" t="str">
        <f t="shared" si="19"/>
        <v>Mon</v>
      </c>
      <c r="E232" s="397" t="e">
        <f>SUM(
  IF(AND(ISNUMBER(G232), ISNUMBER(H232), G232&lt;TIME(13,0,0), H232&gt;TIME(7,45,0)),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IF(AND(ISNUMBER(L232), ISNUMBER(M232), L232&lt;TIME(13,0,0), M232&gt;TIME(7,45,0)), 1, 0)
)</f>
        <v>#REF!</v>
      </c>
      <c r="F232" s="397" t="e">
        <f>SUM(
  IF(AND(ISNUMBER(G232), ISNUMBER(H232), H232&gt;TIME(13,0,0), G232&lt;H232),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IF(AND(ISNUMBER(L232), ISNUMBER(M232), M232&gt;TIME(13,0,0), L232&lt;M232), 1, 0)
)</f>
        <v>#REF!</v>
      </c>
      <c r="G232" s="49"/>
      <c r="H232" s="47"/>
      <c r="I232" s="47" t="str">
        <f t="shared" si="20"/>
        <v/>
      </c>
      <c r="J232" s="47"/>
      <c r="K232" s="48" t="str">
        <f t="shared" si="17"/>
        <v/>
      </c>
    </row>
    <row r="233" spans="1:11">
      <c r="A233" s="747"/>
      <c r="B233" s="739"/>
      <c r="C233" s="36">
        <f t="shared" si="18"/>
        <v>46322</v>
      </c>
      <c r="D233" s="37" t="str">
        <f t="shared" si="19"/>
        <v>Tue</v>
      </c>
      <c r="E233" s="397" t="e">
        <f>SUM(
  IF(AND(ISNUMBER(G233), ISNUMBER(H233), G233&lt;TIME(13,0,0), H233&gt;TIME(7,45,0)),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IF(AND(ISNUMBER(L233), ISNUMBER(M233), L233&lt;TIME(13,0,0), M233&gt;TIME(7,45,0)), 1, 0)
)</f>
        <v>#REF!</v>
      </c>
      <c r="F233" s="397" t="e">
        <f>SUM(
  IF(AND(ISNUMBER(G233), ISNUMBER(H233), H233&gt;TIME(13,0,0), G233&lt;H233),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IF(AND(ISNUMBER(L233), ISNUMBER(M233), M233&gt;TIME(13,0,0), L233&lt;M233), 1, 0)
)</f>
        <v>#REF!</v>
      </c>
      <c r="G233" s="45"/>
      <c r="H233" s="46"/>
      <c r="I233" s="47" t="str">
        <f t="shared" si="20"/>
        <v/>
      </c>
      <c r="J233" s="47"/>
      <c r="K233" s="48" t="str">
        <f t="shared" si="17"/>
        <v/>
      </c>
    </row>
    <row r="234" spans="1:11">
      <c r="A234" s="747"/>
      <c r="B234" s="739"/>
      <c r="C234" s="36">
        <f t="shared" si="18"/>
        <v>46323</v>
      </c>
      <c r="D234" s="37" t="str">
        <f t="shared" si="19"/>
        <v>Wed</v>
      </c>
      <c r="E234" s="397" t="e">
        <f>SUM(
  IF(AND(ISNUMBER(G234), ISNUMBER(H234), G234&lt;TIME(13,0,0), H234&gt;TIME(7,45,0)),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IF(AND(ISNUMBER(L234), ISNUMBER(M234), L234&lt;TIME(13,0,0), M234&gt;TIME(7,45,0)), 1, 0)
)</f>
        <v>#REF!</v>
      </c>
      <c r="F234" s="397" t="e">
        <f>SUM(
  IF(AND(ISNUMBER(G234), ISNUMBER(H234), H234&gt;TIME(13,0,0), G234&lt;H234),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IF(AND(ISNUMBER(L234), ISNUMBER(M234), M234&gt;TIME(13,0,0), L234&lt;M234), 1, 0)
)</f>
        <v>#REF!</v>
      </c>
      <c r="G234" s="45"/>
      <c r="H234" s="46"/>
      <c r="I234" s="47" t="str">
        <f t="shared" si="20"/>
        <v/>
      </c>
      <c r="J234" s="47"/>
      <c r="K234" s="48" t="str">
        <f t="shared" si="17"/>
        <v/>
      </c>
    </row>
    <row r="235" spans="1:11">
      <c r="A235" s="747"/>
      <c r="B235" s="739"/>
      <c r="C235" s="36">
        <f t="shared" si="18"/>
        <v>46324</v>
      </c>
      <c r="D235" s="37" t="str">
        <f t="shared" si="19"/>
        <v>Thu</v>
      </c>
      <c r="E235" s="397" t="e">
        <f>SUM(
  IF(AND(ISNUMBER(G235), ISNUMBER(H235), G235&lt;TIME(13,0,0), H235&gt;TIME(7,45,0)),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IF(AND(ISNUMBER(L235), ISNUMBER(M235), L235&lt;TIME(13,0,0), M235&gt;TIME(7,45,0)), 1, 0)
)</f>
        <v>#REF!</v>
      </c>
      <c r="F235" s="397" t="e">
        <f>SUM(
  IF(AND(ISNUMBER(G235), ISNUMBER(H235), H235&gt;TIME(13,0,0), G235&lt;H235),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IF(AND(ISNUMBER(L235), ISNUMBER(M235), M235&gt;TIME(13,0,0), L235&lt;M235), 1, 0)
)</f>
        <v>#REF!</v>
      </c>
      <c r="G235" s="45"/>
      <c r="H235" s="46"/>
      <c r="I235" s="47" t="str">
        <f t="shared" si="20"/>
        <v/>
      </c>
      <c r="J235" s="47"/>
      <c r="K235" s="48" t="str">
        <f t="shared" si="17"/>
        <v/>
      </c>
    </row>
    <row r="236" spans="1:11">
      <c r="A236" s="747"/>
      <c r="B236" s="739"/>
      <c r="C236" s="36">
        <f t="shared" si="18"/>
        <v>46325</v>
      </c>
      <c r="D236" s="37" t="str">
        <f t="shared" si="19"/>
        <v>Fri</v>
      </c>
      <c r="E236" s="397" t="e">
        <f>SUM(
  IF(AND(ISNUMBER(G236), ISNUMBER(H236), G236&lt;TIME(13,0,0), H236&gt;TIME(7,45,0)),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IF(AND(ISNUMBER(L236), ISNUMBER(M236), L236&lt;TIME(13,0,0), M236&gt;TIME(7,45,0)), 1, 0)
)</f>
        <v>#REF!</v>
      </c>
      <c r="F236" s="397" t="e">
        <f>SUM(
  IF(AND(ISNUMBER(G236), ISNUMBER(H236), H236&gt;TIME(13,0,0), G236&lt;H236),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IF(AND(ISNUMBER(L236), ISNUMBER(M236), M236&gt;TIME(13,0,0), L236&lt;M236), 1, 0)
)</f>
        <v>#REF!</v>
      </c>
      <c r="G236" s="49"/>
      <c r="H236" s="47"/>
      <c r="I236" s="47" t="str">
        <f t="shared" si="20"/>
        <v/>
      </c>
      <c r="J236" s="47"/>
      <c r="K236" s="48" t="str">
        <f t="shared" si="17"/>
        <v/>
      </c>
    </row>
    <row r="237" spans="1:11">
      <c r="A237" s="747"/>
      <c r="B237" s="739"/>
      <c r="C237" s="36">
        <f t="shared" si="18"/>
        <v>46326</v>
      </c>
      <c r="D237" s="37" t="str">
        <f t="shared" si="19"/>
        <v>Sat</v>
      </c>
      <c r="E237" s="397" t="e">
        <f>SUM(
  IF(AND(ISNUMBER(G237), ISNUMBER(H237), G237&lt;TIME(13,0,0), H237&gt;TIME(7,45,0)),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IF(AND(ISNUMBER(L237), ISNUMBER(M237), L237&lt;TIME(13,0,0), M237&gt;TIME(7,45,0)), 1, 0)
)</f>
        <v>#REF!</v>
      </c>
      <c r="F237" s="397" t="e">
        <f>SUM(
  IF(AND(ISNUMBER(G237), ISNUMBER(H237), H237&gt;TIME(13,0,0), G237&lt;H237),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IF(AND(ISNUMBER(L237), ISNUMBER(M237), M237&gt;TIME(13,0,0), L237&lt;M237), 1, 0)
)</f>
        <v>#REF!</v>
      </c>
      <c r="G237" s="49"/>
      <c r="H237" s="47"/>
      <c r="I237" s="47" t="str">
        <f t="shared" si="20"/>
        <v/>
      </c>
      <c r="J237" s="47"/>
      <c r="K237" s="48" t="str">
        <f t="shared" si="17"/>
        <v/>
      </c>
    </row>
    <row r="238" spans="1:11">
      <c r="B238" s="739"/>
      <c r="C238" s="192">
        <f>SUM(G238:K238)</f>
        <v>0</v>
      </c>
      <c r="E238" s="392"/>
      <c r="F238" s="392"/>
      <c r="G238" s="42"/>
      <c r="H238" s="43"/>
      <c r="I238" s="43"/>
      <c r="J238" s="43"/>
      <c r="K238" s="386">
        <f>SUM(K207:K237)</f>
        <v>0</v>
      </c>
    </row>
    <row r="239" spans="1:11">
      <c r="B239" s="739"/>
      <c r="C239" s="14"/>
      <c r="E239" s="392"/>
      <c r="F239" s="392"/>
      <c r="G239" s="42"/>
      <c r="H239" s="43"/>
      <c r="I239" s="43"/>
      <c r="J239" s="43"/>
      <c r="K239" s="386"/>
    </row>
    <row r="240" spans="1:11">
      <c r="B240" s="739"/>
      <c r="C240" s="14"/>
      <c r="E240" s="392"/>
      <c r="F240" s="392"/>
      <c r="G240" s="42"/>
      <c r="H240" s="43"/>
      <c r="I240" s="43"/>
      <c r="J240" s="43"/>
      <c r="K240" s="386"/>
    </row>
    <row r="241" spans="1:11">
      <c r="A241" s="750" t="s">
        <v>9</v>
      </c>
      <c r="B241" s="739"/>
      <c r="C241" s="36">
        <f>C237+1</f>
        <v>46327</v>
      </c>
      <c r="D241" s="37" t="str">
        <f t="shared" si="19"/>
        <v>Sun</v>
      </c>
      <c r="E241" s="397" t="e">
        <f>SUM(
  IF(AND(ISNUMBER(G241), ISNUMBER(H241), G241&lt;TIME(13,0,0), H241&gt;TIME(7,45,0)),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IF(AND(ISNUMBER(L241), ISNUMBER(M241), L241&lt;TIME(13,0,0), M241&gt;TIME(7,45,0)), 1, 0)
)</f>
        <v>#REF!</v>
      </c>
      <c r="F241" s="397" t="e">
        <f>SUM(
  IF(AND(ISNUMBER(G241), ISNUMBER(H241), H241&gt;TIME(13,0,0), G241&lt;H241),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IF(AND(ISNUMBER(L241), ISNUMBER(M241), M241&gt;TIME(13,0,0), L241&lt;M241), 1, 0)
)</f>
        <v>#REF!</v>
      </c>
      <c r="G241" s="49"/>
      <c r="H241" s="47"/>
      <c r="I241" s="47" t="str">
        <f t="shared" si="20"/>
        <v/>
      </c>
      <c r="J241" s="47"/>
      <c r="K241" s="48" t="str">
        <f t="shared" ref="K241:K270" si="21">IF(I241="","",((I241-J241)*H$172)+(J$172*J241))</f>
        <v/>
      </c>
    </row>
    <row r="242" spans="1:11">
      <c r="A242" s="750"/>
      <c r="B242" s="739"/>
      <c r="C242" s="36">
        <f t="shared" si="18"/>
        <v>46328</v>
      </c>
      <c r="D242" s="37" t="str">
        <f t="shared" si="19"/>
        <v>Mon</v>
      </c>
      <c r="E242" s="397" t="e">
        <f>SUM(
  IF(AND(ISNUMBER(G242), ISNUMBER(H242), G242&lt;TIME(13,0,0), H242&gt;TIME(7,45,0)),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IF(AND(ISNUMBER(L242), ISNUMBER(M242), L242&lt;TIME(13,0,0), M242&gt;TIME(7,45,0)), 1, 0)
)</f>
        <v>#REF!</v>
      </c>
      <c r="F242" s="397" t="e">
        <f>SUM(
  IF(AND(ISNUMBER(G242), ISNUMBER(H242), H242&gt;TIME(13,0,0), G242&lt;H242),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IF(AND(ISNUMBER(L242), ISNUMBER(M242), M242&gt;TIME(13,0,0), L242&lt;M242), 1, 0)
)</f>
        <v>#REF!</v>
      </c>
      <c r="G242" s="49"/>
      <c r="H242" s="47"/>
      <c r="I242" s="47" t="str">
        <f t="shared" si="20"/>
        <v/>
      </c>
      <c r="J242" s="47"/>
      <c r="K242" s="48" t="str">
        <f t="shared" si="21"/>
        <v/>
      </c>
    </row>
    <row r="243" spans="1:11">
      <c r="A243" s="750"/>
      <c r="B243" s="437"/>
      <c r="C243" s="33">
        <f t="shared" si="18"/>
        <v>46329</v>
      </c>
      <c r="D243" s="34" t="str">
        <f t="shared" si="19"/>
        <v>Tue</v>
      </c>
      <c r="E243" s="430" t="e">
        <f>SUM(
  IF(AND(ISNUMBER(G243), ISNUMBER(H243), G243&lt;TIME(13,0,0), H243&gt;TIME(7,45,0)),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IF(AND(ISNUMBER(L243), ISNUMBER(M243), L243&lt;TIME(13,0,0), M243&gt;TIME(7,45,0)), 1, 0)
)</f>
        <v>#REF!</v>
      </c>
      <c r="F243" s="430" t="e">
        <f>SUM(
  IF(AND(ISNUMBER(G243), ISNUMBER(H243), H243&gt;TIME(13,0,0), G243&lt;H243),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IF(AND(ISNUMBER(L243), ISNUMBER(M243), M243&gt;TIME(13,0,0), L243&lt;M243), 1, 0)
)</f>
        <v>#REF!</v>
      </c>
      <c r="G243" s="51"/>
      <c r="H243" s="52"/>
      <c r="I243" s="53" t="str">
        <f t="shared" si="20"/>
        <v/>
      </c>
      <c r="J243" s="53"/>
      <c r="K243" s="54" t="str">
        <f t="shared" si="21"/>
        <v/>
      </c>
    </row>
    <row r="244" spans="1:11">
      <c r="A244" s="750"/>
      <c r="B244" s="437"/>
      <c r="C244" s="33">
        <f t="shared" si="18"/>
        <v>46330</v>
      </c>
      <c r="D244" s="34" t="str">
        <f t="shared" si="19"/>
        <v>Wed</v>
      </c>
      <c r="E244" s="430" t="e">
        <f>SUM(
  IF(AND(ISNUMBER(G244), ISNUMBER(H244), G244&lt;TIME(13,0,0), H244&gt;TIME(7,45,0)),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IF(AND(ISNUMBER(L244), ISNUMBER(M244), L244&lt;TIME(13,0,0), M244&gt;TIME(7,45,0)), 1, 0)
)</f>
        <v>#REF!</v>
      </c>
      <c r="F244" s="430" t="e">
        <f>SUM(
  IF(AND(ISNUMBER(G244), ISNUMBER(H244), H244&gt;TIME(13,0,0), G244&lt;H244),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IF(AND(ISNUMBER(L244), ISNUMBER(M244), M244&gt;TIME(13,0,0), L244&lt;M244), 1, 0)
)</f>
        <v>#REF!</v>
      </c>
      <c r="G244" s="51"/>
      <c r="H244" s="52"/>
      <c r="I244" s="53" t="str">
        <f t="shared" si="20"/>
        <v/>
      </c>
      <c r="J244" s="53"/>
      <c r="K244" s="54" t="str">
        <f t="shared" si="21"/>
        <v/>
      </c>
    </row>
    <row r="245" spans="1:11">
      <c r="A245" s="750"/>
      <c r="B245" s="437"/>
      <c r="C245" s="33">
        <f t="shared" si="18"/>
        <v>46331</v>
      </c>
      <c r="D245" s="34" t="str">
        <f t="shared" si="19"/>
        <v>Thu</v>
      </c>
      <c r="E245" s="430" t="e">
        <f>SUM(
  IF(AND(ISNUMBER(G245), ISNUMBER(H245), G245&lt;TIME(13,0,0), H245&gt;TIME(7,45,0)),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IF(AND(ISNUMBER(L245), ISNUMBER(M245), L245&lt;TIME(13,0,0), M245&gt;TIME(7,45,0)), 1, 0)
)</f>
        <v>#REF!</v>
      </c>
      <c r="F245" s="430" t="e">
        <f>SUM(
  IF(AND(ISNUMBER(G245), ISNUMBER(H245), H245&gt;TIME(13,0,0), G245&lt;H245),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IF(AND(ISNUMBER(L245), ISNUMBER(M245), M245&gt;TIME(13,0,0), L245&lt;M245), 1, 0)
)</f>
        <v>#REF!</v>
      </c>
      <c r="G245" s="51"/>
      <c r="H245" s="52"/>
      <c r="I245" s="53" t="str">
        <f t="shared" si="20"/>
        <v/>
      </c>
      <c r="J245" s="53"/>
      <c r="K245" s="54" t="str">
        <f t="shared" si="21"/>
        <v/>
      </c>
    </row>
    <row r="246" spans="1:11">
      <c r="A246" s="750"/>
      <c r="B246" s="437"/>
      <c r="C246" s="33">
        <f t="shared" si="18"/>
        <v>46332</v>
      </c>
      <c r="D246" s="34" t="str">
        <f t="shared" si="19"/>
        <v>Fri</v>
      </c>
      <c r="E246" s="430" t="e">
        <f>SUM(
  IF(AND(ISNUMBER(G246), ISNUMBER(H246), G246&lt;TIME(13,0,0), H246&gt;TIME(7,45,0)),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IF(AND(ISNUMBER(L246), ISNUMBER(M246), L246&lt;TIME(13,0,0), M246&gt;TIME(7,45,0)), 1, 0)
)</f>
        <v>#REF!</v>
      </c>
      <c r="F246" s="430" t="e">
        <f>SUM(
  IF(AND(ISNUMBER(G246), ISNUMBER(H246), H246&gt;TIME(13,0,0), G246&lt;H246),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IF(AND(ISNUMBER(L246), ISNUMBER(M246), M246&gt;TIME(13,0,0), L246&lt;M246), 1, 0)
)</f>
        <v>#REF!</v>
      </c>
      <c r="G246" s="55"/>
      <c r="H246" s="53"/>
      <c r="I246" s="53" t="str">
        <f t="shared" si="20"/>
        <v/>
      </c>
      <c r="J246" s="53"/>
      <c r="K246" s="54" t="str">
        <f t="shared" si="21"/>
        <v/>
      </c>
    </row>
    <row r="247" spans="1:11">
      <c r="A247" s="750"/>
      <c r="B247" s="437"/>
      <c r="C247" s="33">
        <f t="shared" si="18"/>
        <v>46333</v>
      </c>
      <c r="D247" s="34" t="str">
        <f t="shared" si="19"/>
        <v>Sat</v>
      </c>
      <c r="E247" s="430" t="e">
        <f>SUM(
  IF(AND(ISNUMBER(G247), ISNUMBER(H247), G247&lt;TIME(13,0,0), H247&gt;TIME(7,45,0)),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IF(AND(ISNUMBER(L247), ISNUMBER(M247), L247&lt;TIME(13,0,0), M247&gt;TIME(7,45,0)), 1, 0)
)</f>
        <v>#REF!</v>
      </c>
      <c r="F247" s="430" t="e">
        <f>SUM(
  IF(AND(ISNUMBER(G247), ISNUMBER(H247), H247&gt;TIME(13,0,0), G247&lt;H247),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IF(AND(ISNUMBER(L247), ISNUMBER(M247), M247&gt;TIME(13,0,0), L247&lt;M247), 1, 0)
)</f>
        <v>#REF!</v>
      </c>
      <c r="G247" s="55"/>
      <c r="H247" s="53"/>
      <c r="I247" s="53" t="str">
        <f t="shared" si="20"/>
        <v/>
      </c>
      <c r="J247" s="53"/>
      <c r="K247" s="54" t="str">
        <f t="shared" si="21"/>
        <v/>
      </c>
    </row>
    <row r="248" spans="1:11">
      <c r="A248" s="750"/>
      <c r="B248" s="437"/>
      <c r="C248" s="33">
        <f t="shared" si="18"/>
        <v>46334</v>
      </c>
      <c r="D248" s="34" t="str">
        <f t="shared" si="19"/>
        <v>Sun</v>
      </c>
      <c r="E248" s="430" t="e">
        <f>SUM(
  IF(AND(ISNUMBER(G248), ISNUMBER(H248), G248&lt;TIME(13,0,0), H248&gt;TIME(7,45,0)),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IF(AND(ISNUMBER(L248), ISNUMBER(M248), L248&lt;TIME(13,0,0), M248&gt;TIME(7,45,0)), 1, 0)
)</f>
        <v>#REF!</v>
      </c>
      <c r="F248" s="430" t="e">
        <f>SUM(
  IF(AND(ISNUMBER(G248), ISNUMBER(H248), H248&gt;TIME(13,0,0), G248&lt;H248),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IF(AND(ISNUMBER(L248), ISNUMBER(M248), M248&gt;TIME(13,0,0), L248&lt;M248), 1, 0)
)</f>
        <v>#REF!</v>
      </c>
      <c r="G248" s="55"/>
      <c r="H248" s="53"/>
      <c r="I248" s="53" t="str">
        <f t="shared" si="20"/>
        <v/>
      </c>
      <c r="J248" s="53"/>
      <c r="K248" s="54" t="str">
        <f t="shared" si="21"/>
        <v/>
      </c>
    </row>
    <row r="249" spans="1:11">
      <c r="A249" s="750"/>
      <c r="B249" s="437"/>
      <c r="C249" s="33">
        <f t="shared" si="18"/>
        <v>46335</v>
      </c>
      <c r="D249" s="34" t="str">
        <f t="shared" si="19"/>
        <v>Mon</v>
      </c>
      <c r="E249" s="430" t="e">
        <f>SUM(
  IF(AND(ISNUMBER(G249), ISNUMBER(H249), G249&lt;TIME(13,0,0), H249&gt;TIME(7,45,0)),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IF(AND(ISNUMBER(L249), ISNUMBER(M249), L249&lt;TIME(13,0,0), M249&gt;TIME(7,45,0)), 1, 0)
)</f>
        <v>#REF!</v>
      </c>
      <c r="F249" s="430" t="e">
        <f>SUM(
  IF(AND(ISNUMBER(G249), ISNUMBER(H249), H249&gt;TIME(13,0,0), G249&lt;H249),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IF(AND(ISNUMBER(L249), ISNUMBER(M249), M249&gt;TIME(13,0,0), L249&lt;M249), 1, 0)
)</f>
        <v>#REF!</v>
      </c>
      <c r="G249" s="55"/>
      <c r="H249" s="53"/>
      <c r="I249" s="53" t="str">
        <f t="shared" si="20"/>
        <v/>
      </c>
      <c r="J249" s="53"/>
      <c r="K249" s="54" t="str">
        <f t="shared" si="21"/>
        <v/>
      </c>
    </row>
    <row r="250" spans="1:11">
      <c r="A250" s="750"/>
      <c r="B250" s="437"/>
      <c r="C250" s="33">
        <f t="shared" si="18"/>
        <v>46336</v>
      </c>
      <c r="D250" s="34" t="str">
        <f t="shared" si="19"/>
        <v>Tue</v>
      </c>
      <c r="E250" s="430" t="e">
        <f>SUM(
  IF(AND(ISNUMBER(G250), ISNUMBER(H250), G250&lt;TIME(13,0,0), H250&gt;TIME(7,45,0)),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IF(AND(ISNUMBER(L250), ISNUMBER(M250), L250&lt;TIME(13,0,0), M250&gt;TIME(7,45,0)), 1, 0)
)</f>
        <v>#REF!</v>
      </c>
      <c r="F250" s="430" t="e">
        <f>SUM(
  IF(AND(ISNUMBER(G250), ISNUMBER(H250), H250&gt;TIME(13,0,0), G250&lt;H250),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IF(AND(ISNUMBER(L250), ISNUMBER(M250), M250&gt;TIME(13,0,0), L250&lt;M250), 1, 0)
)</f>
        <v>#REF!</v>
      </c>
      <c r="G250" s="51"/>
      <c r="H250" s="52"/>
      <c r="I250" s="53" t="str">
        <f t="shared" si="20"/>
        <v/>
      </c>
      <c r="J250" s="53"/>
      <c r="K250" s="54" t="str">
        <f t="shared" si="21"/>
        <v/>
      </c>
    </row>
    <row r="251" spans="1:11">
      <c r="A251" s="750"/>
      <c r="B251" s="437"/>
      <c r="C251" s="33">
        <f t="shared" si="18"/>
        <v>46337</v>
      </c>
      <c r="D251" s="34" t="str">
        <f t="shared" si="19"/>
        <v>Wed</v>
      </c>
      <c r="E251" s="430" t="e">
        <f>SUM(
  IF(AND(ISNUMBER(G251), ISNUMBER(H251), G251&lt;TIME(13,0,0), H251&gt;TIME(7,45,0)),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IF(AND(ISNUMBER(L251), ISNUMBER(M251), L251&lt;TIME(13,0,0), M251&gt;TIME(7,45,0)), 1, 0)
)</f>
        <v>#REF!</v>
      </c>
      <c r="F251" s="430" t="e">
        <f>SUM(
  IF(AND(ISNUMBER(G251), ISNUMBER(H251), H251&gt;TIME(13,0,0), G251&lt;H251),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IF(AND(ISNUMBER(L251), ISNUMBER(M251), M251&gt;TIME(13,0,0), L251&lt;M251), 1, 0)
)</f>
        <v>#REF!</v>
      </c>
      <c r="G251" s="51"/>
      <c r="H251" s="52"/>
      <c r="I251" s="53" t="str">
        <f t="shared" si="20"/>
        <v/>
      </c>
      <c r="J251" s="53"/>
      <c r="K251" s="54" t="str">
        <f t="shared" si="21"/>
        <v/>
      </c>
    </row>
    <row r="252" spans="1:11">
      <c r="A252" s="750"/>
      <c r="B252" s="437"/>
      <c r="C252" s="33">
        <f t="shared" si="18"/>
        <v>46338</v>
      </c>
      <c r="D252" s="34" t="str">
        <f t="shared" si="19"/>
        <v>Thu</v>
      </c>
      <c r="E252" s="430" t="e">
        <f>SUM(
  IF(AND(ISNUMBER(G252), ISNUMBER(H252), G252&lt;TIME(13,0,0), H252&gt;TIME(7,45,0)),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IF(AND(ISNUMBER(L252), ISNUMBER(M252), L252&lt;TIME(13,0,0), M252&gt;TIME(7,45,0)), 1, 0)
)</f>
        <v>#REF!</v>
      </c>
      <c r="F252" s="430" t="e">
        <f>SUM(
  IF(AND(ISNUMBER(G252), ISNUMBER(H252), H252&gt;TIME(13,0,0), G252&lt;H252),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IF(AND(ISNUMBER(L252), ISNUMBER(M252), M252&gt;TIME(13,0,0), L252&lt;M252), 1, 0)
)</f>
        <v>#REF!</v>
      </c>
      <c r="G252" s="51"/>
      <c r="H252" s="52"/>
      <c r="I252" s="53" t="str">
        <f t="shared" si="20"/>
        <v/>
      </c>
      <c r="J252" s="53"/>
      <c r="K252" s="54" t="str">
        <f t="shared" si="21"/>
        <v/>
      </c>
    </row>
    <row r="253" spans="1:11">
      <c r="A253" s="750"/>
      <c r="B253" s="437"/>
      <c r="C253" s="33">
        <f t="shared" si="18"/>
        <v>46339</v>
      </c>
      <c r="D253" s="34" t="str">
        <f t="shared" si="19"/>
        <v>Fri</v>
      </c>
      <c r="E253" s="430" t="e">
        <f>SUM(
  IF(AND(ISNUMBER(G253), ISNUMBER(H253), G253&lt;TIME(13,0,0), H253&gt;TIME(7,45,0)),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IF(AND(ISNUMBER(L253), ISNUMBER(M253), L253&lt;TIME(13,0,0), M253&gt;TIME(7,45,0)), 1, 0)
)</f>
        <v>#REF!</v>
      </c>
      <c r="F253" s="430" t="e">
        <f>SUM(
  IF(AND(ISNUMBER(G253), ISNUMBER(H253), H253&gt;TIME(13,0,0), G253&lt;H253),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IF(AND(ISNUMBER(L253), ISNUMBER(M253), M253&gt;TIME(13,0,0), L253&lt;M253), 1, 0)
)</f>
        <v>#REF!</v>
      </c>
      <c r="G253" s="55"/>
      <c r="H253" s="53"/>
      <c r="I253" s="53" t="str">
        <f t="shared" si="20"/>
        <v/>
      </c>
      <c r="J253" s="53"/>
      <c r="K253" s="54" t="str">
        <f t="shared" si="21"/>
        <v/>
      </c>
    </row>
    <row r="254" spans="1:11">
      <c r="A254" s="750"/>
      <c r="B254" s="437"/>
      <c r="C254" s="33">
        <f t="shared" si="18"/>
        <v>46340</v>
      </c>
      <c r="D254" s="34" t="str">
        <f t="shared" si="19"/>
        <v>Sat</v>
      </c>
      <c r="E254" s="430" t="e">
        <f>SUM(
  IF(AND(ISNUMBER(G254), ISNUMBER(H254), G254&lt;TIME(13,0,0), H254&gt;TIME(7,45,0)),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IF(AND(ISNUMBER(L254), ISNUMBER(M254), L254&lt;TIME(13,0,0), M254&gt;TIME(7,45,0)), 1, 0)
)</f>
        <v>#REF!</v>
      </c>
      <c r="F254" s="430" t="e">
        <f>SUM(
  IF(AND(ISNUMBER(G254), ISNUMBER(H254), H254&gt;TIME(13,0,0), G254&lt;H254),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IF(AND(ISNUMBER(L254), ISNUMBER(M254), M254&gt;TIME(13,0,0), L254&lt;M254), 1, 0)
)</f>
        <v>#REF!</v>
      </c>
      <c r="G254" s="55"/>
      <c r="H254" s="53"/>
      <c r="I254" s="53" t="str">
        <f t="shared" si="20"/>
        <v/>
      </c>
      <c r="J254" s="53"/>
      <c r="K254" s="54" t="str">
        <f t="shared" si="21"/>
        <v/>
      </c>
    </row>
    <row r="255" spans="1:11" s="539" customFormat="1">
      <c r="A255" s="750"/>
      <c r="B255" s="537"/>
      <c r="C255" s="538">
        <f t="shared" si="18"/>
        <v>46341</v>
      </c>
      <c r="D255" s="539" t="str">
        <f t="shared" si="19"/>
        <v>Sun</v>
      </c>
      <c r="E255" s="461" t="e">
        <f>SUM(
  IF(AND(ISNUMBER(G255), ISNUMBER(H255), G255&lt;TIME(13,0,0), H255&gt;TIME(7,45,0)),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IF(AND(ISNUMBER(L255), ISNUMBER(M255), L255&lt;TIME(13,0,0), M255&gt;TIME(7,45,0)), 1, 0)
)</f>
        <v>#REF!</v>
      </c>
      <c r="F255" s="461" t="e">
        <f>SUM(
  IF(AND(ISNUMBER(G255), ISNUMBER(H255), H255&gt;TIME(13,0,0), G255&lt;H255),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IF(AND(ISNUMBER(L255), ISNUMBER(M255), M255&gt;TIME(13,0,0), L255&lt;M255), 1, 0)
)</f>
        <v>#REF!</v>
      </c>
      <c r="G255" s="273"/>
      <c r="H255" s="270"/>
      <c r="I255" s="270" t="str">
        <f t="shared" si="20"/>
        <v/>
      </c>
      <c r="J255" s="270"/>
      <c r="K255" s="276" t="str">
        <f t="shared" si="21"/>
        <v/>
      </c>
    </row>
    <row r="256" spans="1:11" s="539" customFormat="1">
      <c r="A256" s="750"/>
      <c r="B256" s="537"/>
      <c r="C256" s="538">
        <f t="shared" si="18"/>
        <v>46342</v>
      </c>
      <c r="D256" s="539" t="str">
        <f t="shared" si="19"/>
        <v>Mon</v>
      </c>
      <c r="E256" s="461" t="e">
        <f>SUM(
  IF(AND(ISNUMBER(G256), ISNUMBER(H256), G256&lt;TIME(13,0,0), H256&gt;TIME(7,45,0)),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IF(AND(ISNUMBER(L256), ISNUMBER(M256), L256&lt;TIME(13,0,0), M256&gt;TIME(7,45,0)), 1, 0)
)</f>
        <v>#REF!</v>
      </c>
      <c r="F256" s="461" t="e">
        <f>SUM(
  IF(AND(ISNUMBER(G256), ISNUMBER(H256), H256&gt;TIME(13,0,0), G256&lt;H256),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IF(AND(ISNUMBER(L256), ISNUMBER(M256), M256&gt;TIME(13,0,0), L256&lt;M256), 1, 0)
)</f>
        <v>#REF!</v>
      </c>
      <c r="G256" s="273"/>
      <c r="H256" s="270"/>
      <c r="I256" s="270" t="str">
        <f t="shared" si="20"/>
        <v/>
      </c>
      <c r="J256" s="270"/>
      <c r="K256" s="276" t="str">
        <f t="shared" si="21"/>
        <v/>
      </c>
    </row>
    <row r="257" spans="1:11" s="539" customFormat="1">
      <c r="A257" s="750"/>
      <c r="B257" s="537"/>
      <c r="C257" s="538">
        <f t="shared" si="18"/>
        <v>46343</v>
      </c>
      <c r="D257" s="539" t="str">
        <f t="shared" si="19"/>
        <v>Tue</v>
      </c>
      <c r="E257" s="461" t="e">
        <f>SUM(
  IF(AND(ISNUMBER(G257), ISNUMBER(H257), G257&lt;TIME(13,0,0), H257&gt;TIME(7,45,0)),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IF(AND(ISNUMBER(L257), ISNUMBER(M257), L257&lt;TIME(13,0,0), M257&gt;TIME(7,45,0)), 1, 0)
)</f>
        <v>#REF!</v>
      </c>
      <c r="F257" s="461" t="e">
        <f>SUM(
  IF(AND(ISNUMBER(G257), ISNUMBER(H257), H257&gt;TIME(13,0,0), G257&lt;H257),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IF(AND(ISNUMBER(L257), ISNUMBER(M257), M257&gt;TIME(13,0,0), L257&lt;M257), 1, 0)
)</f>
        <v>#REF!</v>
      </c>
      <c r="G257" s="274"/>
      <c r="H257" s="275"/>
      <c r="I257" s="270" t="str">
        <f t="shared" si="20"/>
        <v/>
      </c>
      <c r="J257" s="270"/>
      <c r="K257" s="276" t="str">
        <f t="shared" si="21"/>
        <v/>
      </c>
    </row>
    <row r="258" spans="1:11" s="539" customFormat="1">
      <c r="A258" s="750"/>
      <c r="B258" s="537"/>
      <c r="C258" s="538">
        <f t="shared" si="18"/>
        <v>46344</v>
      </c>
      <c r="D258" s="539" t="str">
        <f t="shared" si="19"/>
        <v>Wed</v>
      </c>
      <c r="E258" s="461" t="e">
        <f>SUM(
  IF(AND(ISNUMBER(G258), ISNUMBER(H258), G258&lt;TIME(13,0,0), H258&gt;TIME(7,45,0)),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IF(AND(ISNUMBER(L258), ISNUMBER(M258), L258&lt;TIME(13,0,0), M258&gt;TIME(7,45,0)), 1, 0)
)</f>
        <v>#REF!</v>
      </c>
      <c r="F258" s="461" t="e">
        <f>SUM(
  IF(AND(ISNUMBER(G258), ISNUMBER(H258), H258&gt;TIME(13,0,0), G258&lt;H258),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IF(AND(ISNUMBER(L258), ISNUMBER(M258), M258&gt;TIME(13,0,0), L258&lt;M258), 1, 0)
)</f>
        <v>#REF!</v>
      </c>
      <c r="G258" s="274"/>
      <c r="H258" s="275"/>
      <c r="I258" s="270" t="str">
        <f t="shared" si="20"/>
        <v/>
      </c>
      <c r="J258" s="270"/>
      <c r="K258" s="276" t="str">
        <f t="shared" si="21"/>
        <v/>
      </c>
    </row>
    <row r="259" spans="1:11" s="539" customFormat="1">
      <c r="A259" s="750"/>
      <c r="B259" s="537"/>
      <c r="C259" s="538">
        <f t="shared" si="18"/>
        <v>46345</v>
      </c>
      <c r="D259" s="539" t="str">
        <f t="shared" si="19"/>
        <v>Thu</v>
      </c>
      <c r="E259" s="461" t="e">
        <f>SUM(
  IF(AND(ISNUMBER(G259), ISNUMBER(H259), G259&lt;TIME(13,0,0), H259&gt;TIME(7,45,0)),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IF(AND(ISNUMBER(L259), ISNUMBER(M259), L259&lt;TIME(13,0,0), M259&gt;TIME(7,45,0)), 1, 0)
)</f>
        <v>#REF!</v>
      </c>
      <c r="F259" s="461" t="e">
        <f>SUM(
  IF(AND(ISNUMBER(G259), ISNUMBER(H259), H259&gt;TIME(13,0,0), G259&lt;H259),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IF(AND(ISNUMBER(L259), ISNUMBER(M259), M259&gt;TIME(13,0,0), L259&lt;M259), 1, 0)
)</f>
        <v>#REF!</v>
      </c>
      <c r="G259" s="274"/>
      <c r="H259" s="275"/>
      <c r="I259" s="270" t="str">
        <f t="shared" si="20"/>
        <v/>
      </c>
      <c r="J259" s="270"/>
      <c r="K259" s="276" t="str">
        <f t="shared" si="21"/>
        <v/>
      </c>
    </row>
    <row r="260" spans="1:11" s="539" customFormat="1">
      <c r="A260" s="750"/>
      <c r="B260" s="537"/>
      <c r="C260" s="538">
        <f t="shared" si="18"/>
        <v>46346</v>
      </c>
      <c r="D260" s="539" t="str">
        <f t="shared" si="19"/>
        <v>Fri</v>
      </c>
      <c r="E260" s="461" t="e">
        <f>SUM(
  IF(AND(ISNUMBER(G260), ISNUMBER(H260), G260&lt;TIME(13,0,0), H260&gt;TIME(7,45,0)),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IF(AND(ISNUMBER(L260), ISNUMBER(M260), L260&lt;TIME(13,0,0), M260&gt;TIME(7,45,0)), 1, 0)
)</f>
        <v>#REF!</v>
      </c>
      <c r="F260" s="461" t="e">
        <f>SUM(
  IF(AND(ISNUMBER(G260), ISNUMBER(H260), H260&gt;TIME(13,0,0), G260&lt;H260),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IF(AND(ISNUMBER(L260), ISNUMBER(M260), M260&gt;TIME(13,0,0), L260&lt;M260), 1, 0)
)</f>
        <v>#REF!</v>
      </c>
      <c r="G260" s="273"/>
      <c r="H260" s="270"/>
      <c r="I260" s="270" t="str">
        <f t="shared" si="20"/>
        <v/>
      </c>
      <c r="J260" s="270"/>
      <c r="K260" s="276" t="str">
        <f t="shared" si="21"/>
        <v/>
      </c>
    </row>
    <row r="261" spans="1:11" s="539" customFormat="1">
      <c r="A261" s="750"/>
      <c r="B261" s="537"/>
      <c r="C261" s="538">
        <f t="shared" si="18"/>
        <v>46347</v>
      </c>
      <c r="D261" s="539" t="str">
        <f t="shared" si="19"/>
        <v>Sat</v>
      </c>
      <c r="E261" s="461" t="e">
        <f>SUM(
  IF(AND(ISNUMBER(G261), ISNUMBER(H261), G261&lt;TIME(13,0,0), H261&gt;TIME(7,45,0)),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IF(AND(ISNUMBER(L261), ISNUMBER(M261), L261&lt;TIME(13,0,0), M261&gt;TIME(7,45,0)), 1, 0)
)</f>
        <v>#REF!</v>
      </c>
      <c r="F261" s="461" t="e">
        <f>SUM(
  IF(AND(ISNUMBER(G261), ISNUMBER(H261), H261&gt;TIME(13,0,0), G261&lt;H261),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IF(AND(ISNUMBER(L261), ISNUMBER(M261), M261&gt;TIME(13,0,0), L261&lt;M261), 1, 0)
)</f>
        <v>#REF!</v>
      </c>
      <c r="G261" s="273"/>
      <c r="H261" s="270"/>
      <c r="I261" s="270" t="str">
        <f t="shared" si="20"/>
        <v/>
      </c>
      <c r="J261" s="270"/>
      <c r="K261" s="276" t="str">
        <f t="shared" si="21"/>
        <v/>
      </c>
    </row>
    <row r="262" spans="1:11" s="539" customFormat="1">
      <c r="A262" s="750"/>
      <c r="B262" s="537"/>
      <c r="C262" s="538">
        <f t="shared" si="18"/>
        <v>46348</v>
      </c>
      <c r="D262" s="539" t="str">
        <f t="shared" si="19"/>
        <v>Sun</v>
      </c>
      <c r="E262" s="461" t="e">
        <f>SUM(
  IF(AND(ISNUMBER(G262), ISNUMBER(H262), G262&lt;TIME(13,0,0), H262&gt;TIME(7,45,0)),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IF(AND(ISNUMBER(L262), ISNUMBER(M262), L262&lt;TIME(13,0,0), M262&gt;TIME(7,45,0)), 1, 0)
)</f>
        <v>#REF!</v>
      </c>
      <c r="F262" s="461" t="e">
        <f>SUM(
  IF(AND(ISNUMBER(G262), ISNUMBER(H262), H262&gt;TIME(13,0,0), G262&lt;H262),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IF(AND(ISNUMBER(L262), ISNUMBER(M262), M262&gt;TIME(13,0,0), L262&lt;M262), 1, 0)
)</f>
        <v>#REF!</v>
      </c>
      <c r="G262" s="273"/>
      <c r="H262" s="270"/>
      <c r="I262" s="270" t="str">
        <f t="shared" si="20"/>
        <v/>
      </c>
      <c r="J262" s="270"/>
      <c r="K262" s="276" t="str">
        <f t="shared" si="21"/>
        <v/>
      </c>
    </row>
    <row r="263" spans="1:11" s="539" customFormat="1">
      <c r="A263" s="750"/>
      <c r="B263" s="537"/>
      <c r="C263" s="538">
        <f t="shared" si="18"/>
        <v>46349</v>
      </c>
      <c r="D263" s="539" t="str">
        <f t="shared" si="19"/>
        <v>Mon</v>
      </c>
      <c r="E263" s="461" t="e">
        <f>SUM(
  IF(AND(ISNUMBER(G263), ISNUMBER(H263), G263&lt;TIME(13,0,0), H263&gt;TIME(7,45,0)),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IF(AND(ISNUMBER(L263), ISNUMBER(M263), L263&lt;TIME(13,0,0), M263&gt;TIME(7,45,0)), 1, 0)
)</f>
        <v>#REF!</v>
      </c>
      <c r="F263" s="461" t="e">
        <f>SUM(
  IF(AND(ISNUMBER(G263), ISNUMBER(H263), H263&gt;TIME(13,0,0), G263&lt;H263),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IF(AND(ISNUMBER(L263), ISNUMBER(M263), M263&gt;TIME(13,0,0), L263&lt;M263), 1, 0)
)</f>
        <v>#REF!</v>
      </c>
      <c r="G263" s="273"/>
      <c r="H263" s="270"/>
      <c r="I263" s="270" t="str">
        <f t="shared" si="20"/>
        <v/>
      </c>
      <c r="J263" s="270"/>
      <c r="K263" s="276" t="str">
        <f t="shared" si="21"/>
        <v/>
      </c>
    </row>
    <row r="264" spans="1:11">
      <c r="A264" s="750"/>
      <c r="B264" s="437"/>
      <c r="C264" s="33">
        <f t="shared" si="18"/>
        <v>46350</v>
      </c>
      <c r="D264" s="34" t="str">
        <f t="shared" si="19"/>
        <v>Tue</v>
      </c>
      <c r="E264" s="430" t="e">
        <f>SUM(
  IF(AND(ISNUMBER(G264), ISNUMBER(H264), G264&lt;TIME(13,0,0), H264&gt;TIME(7,45,0)),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IF(AND(ISNUMBER(L264), ISNUMBER(M264), L264&lt;TIME(13,0,0), M264&gt;TIME(7,45,0)), 1, 0)
)</f>
        <v>#REF!</v>
      </c>
      <c r="F264" s="430" t="e">
        <f>SUM(
  IF(AND(ISNUMBER(G264), ISNUMBER(H264), H264&gt;TIME(13,0,0), G264&lt;H264),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IF(AND(ISNUMBER(L264), ISNUMBER(M264), M264&gt;TIME(13,0,0), L264&lt;M264), 1, 0)
)</f>
        <v>#REF!</v>
      </c>
      <c r="G264" s="51"/>
      <c r="H264" s="52"/>
      <c r="I264" s="53" t="str">
        <f t="shared" si="20"/>
        <v/>
      </c>
      <c r="J264" s="53"/>
      <c r="K264" s="54" t="str">
        <f t="shared" si="21"/>
        <v/>
      </c>
    </row>
    <row r="265" spans="1:11">
      <c r="A265" s="750"/>
      <c r="B265" s="437"/>
      <c r="C265" s="33">
        <f t="shared" si="18"/>
        <v>46351</v>
      </c>
      <c r="D265" s="34" t="str">
        <f t="shared" si="19"/>
        <v>Wed</v>
      </c>
      <c r="E265" s="430" t="e">
        <f>SUM(
  IF(AND(ISNUMBER(G265), ISNUMBER(H265), G265&lt;TIME(13,0,0), H265&gt;TIME(7,45,0)),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IF(AND(ISNUMBER(L265), ISNUMBER(M265), L265&lt;TIME(13,0,0), M265&gt;TIME(7,45,0)), 1, 0)
)</f>
        <v>#REF!</v>
      </c>
      <c r="F265" s="430" t="e">
        <f>SUM(
  IF(AND(ISNUMBER(G265), ISNUMBER(H265), H265&gt;TIME(13,0,0), G265&lt;H265),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IF(AND(ISNUMBER(L265), ISNUMBER(M265), M265&gt;TIME(13,0,0), L265&lt;M265), 1, 0)
)</f>
        <v>#REF!</v>
      </c>
      <c r="G265" s="51"/>
      <c r="H265" s="52"/>
      <c r="I265" s="53" t="str">
        <f t="shared" si="20"/>
        <v/>
      </c>
      <c r="J265" s="53"/>
      <c r="K265" s="54" t="str">
        <f t="shared" si="21"/>
        <v/>
      </c>
    </row>
    <row r="266" spans="1:11">
      <c r="A266" s="750"/>
      <c r="B266" s="437"/>
      <c r="C266" s="33">
        <f t="shared" si="18"/>
        <v>46352</v>
      </c>
      <c r="D266" s="34" t="str">
        <f t="shared" si="19"/>
        <v>Thu</v>
      </c>
      <c r="E266" s="430" t="e">
        <f>SUM(
  IF(AND(ISNUMBER(G266), ISNUMBER(H266), G266&lt;TIME(13,0,0), H266&gt;TIME(7,45,0)),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IF(AND(ISNUMBER(L266), ISNUMBER(M266), L266&lt;TIME(13,0,0), M266&gt;TIME(7,45,0)), 1, 0)
)</f>
        <v>#REF!</v>
      </c>
      <c r="F266" s="430" t="e">
        <f>SUM(
  IF(AND(ISNUMBER(G266), ISNUMBER(H266), H266&gt;TIME(13,0,0), G266&lt;H266),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IF(AND(ISNUMBER(L266), ISNUMBER(M266), M266&gt;TIME(13,0,0), L266&lt;M266), 1, 0)
)</f>
        <v>#REF!</v>
      </c>
      <c r="G266" s="51"/>
      <c r="H266" s="52"/>
      <c r="I266" s="53" t="str">
        <f t="shared" si="20"/>
        <v/>
      </c>
      <c r="J266" s="53"/>
      <c r="K266" s="54" t="str">
        <f t="shared" si="21"/>
        <v/>
      </c>
    </row>
    <row r="267" spans="1:11">
      <c r="A267" s="750"/>
      <c r="B267" s="437"/>
      <c r="C267" s="33">
        <f t="shared" si="18"/>
        <v>46353</v>
      </c>
      <c r="D267" s="34" t="str">
        <f t="shared" si="19"/>
        <v>Fri</v>
      </c>
      <c r="E267" s="430" t="e">
        <f>SUM(
  IF(AND(ISNUMBER(G267), ISNUMBER(H267), G267&lt;TIME(13,0,0), H267&gt;TIME(7,45,0)),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IF(AND(ISNUMBER(L267), ISNUMBER(M267), L267&lt;TIME(13,0,0), M267&gt;TIME(7,45,0)), 1, 0)
)</f>
        <v>#REF!</v>
      </c>
      <c r="F267" s="430" t="e">
        <f>SUM(
  IF(AND(ISNUMBER(G267), ISNUMBER(H267), H267&gt;TIME(13,0,0), G267&lt;H267),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IF(AND(ISNUMBER(L267), ISNUMBER(M267), M267&gt;TIME(13,0,0), L267&lt;M267), 1, 0)
)</f>
        <v>#REF!</v>
      </c>
      <c r="G267" s="55"/>
      <c r="H267" s="53"/>
      <c r="I267" s="53" t="str">
        <f t="shared" si="20"/>
        <v/>
      </c>
      <c r="J267" s="53"/>
      <c r="K267" s="54" t="str">
        <f t="shared" si="21"/>
        <v/>
      </c>
    </row>
    <row r="268" spans="1:11">
      <c r="A268" s="750"/>
      <c r="B268" s="437"/>
      <c r="C268" s="33">
        <f t="shared" si="18"/>
        <v>46354</v>
      </c>
      <c r="D268" s="34" t="str">
        <f t="shared" si="19"/>
        <v>Sat</v>
      </c>
      <c r="E268" s="430" t="e">
        <f>SUM(
  IF(AND(ISNUMBER(G268), ISNUMBER(H268), G268&lt;TIME(13,0,0), H268&gt;TIME(7,45,0)),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IF(AND(ISNUMBER(L268), ISNUMBER(M268), L268&lt;TIME(13,0,0), M268&gt;TIME(7,45,0)), 1, 0)
)</f>
        <v>#REF!</v>
      </c>
      <c r="F268" s="430" t="e">
        <f>SUM(
  IF(AND(ISNUMBER(G268), ISNUMBER(H268), H268&gt;TIME(13,0,0), G268&lt;H268),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IF(AND(ISNUMBER(L268), ISNUMBER(M268), M268&gt;TIME(13,0,0), L268&lt;M268), 1, 0)
)</f>
        <v>#REF!</v>
      </c>
      <c r="G268" s="55"/>
      <c r="H268" s="53"/>
      <c r="I268" s="53" t="str">
        <f t="shared" si="20"/>
        <v/>
      </c>
      <c r="J268" s="53"/>
      <c r="K268" s="54" t="str">
        <f t="shared" si="21"/>
        <v/>
      </c>
    </row>
    <row r="269" spans="1:11">
      <c r="A269" s="750"/>
      <c r="B269" s="437"/>
      <c r="C269" s="33">
        <f t="shared" si="18"/>
        <v>46355</v>
      </c>
      <c r="D269" s="34" t="str">
        <f t="shared" si="19"/>
        <v>Sun</v>
      </c>
      <c r="E269" s="430" t="e">
        <f>SUM(
  IF(AND(ISNUMBER(G269), ISNUMBER(H269), G269&lt;TIME(13,0,0), H269&gt;TIME(7,45,0)),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IF(AND(ISNUMBER(L269), ISNUMBER(M269), L269&lt;TIME(13,0,0), M269&gt;TIME(7,45,0)), 1, 0)
)</f>
        <v>#REF!</v>
      </c>
      <c r="F269" s="430" t="e">
        <f>SUM(
  IF(AND(ISNUMBER(G269), ISNUMBER(H269), H269&gt;TIME(13,0,0), G269&lt;H269),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IF(AND(ISNUMBER(L269), ISNUMBER(M269), M269&gt;TIME(13,0,0), L269&lt;M269), 1, 0)
)</f>
        <v>#REF!</v>
      </c>
      <c r="G269" s="55"/>
      <c r="H269" s="53"/>
      <c r="I269" s="53" t="str">
        <f t="shared" si="20"/>
        <v/>
      </c>
      <c r="J269" s="53"/>
      <c r="K269" s="54" t="str">
        <f t="shared" si="21"/>
        <v/>
      </c>
    </row>
    <row r="270" spans="1:11">
      <c r="A270" s="750"/>
      <c r="B270" s="437"/>
      <c r="C270" s="33">
        <f t="shared" si="18"/>
        <v>46356</v>
      </c>
      <c r="D270" s="34" t="str">
        <f t="shared" si="19"/>
        <v>Mon</v>
      </c>
      <c r="E270" s="430" t="e">
        <f>SUM(
  IF(AND(ISNUMBER(G270), ISNUMBER(H270), G270&lt;TIME(13,0,0), H270&gt;TIME(7,45,0)),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IF(AND(ISNUMBER(L270), ISNUMBER(M270), L270&lt;TIME(13,0,0), M270&gt;TIME(7,45,0)), 1, 0)
)</f>
        <v>#REF!</v>
      </c>
      <c r="F270" s="430" t="e">
        <f>SUM(
  IF(AND(ISNUMBER(G270), ISNUMBER(H270), H270&gt;TIME(13,0,0), G270&lt;H270),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IF(AND(ISNUMBER(L270), ISNUMBER(M270), M270&gt;TIME(13,0,0), L270&lt;M270), 1, 0)
)</f>
        <v>#REF!</v>
      </c>
      <c r="G270" s="55"/>
      <c r="H270" s="53"/>
      <c r="I270" s="53" t="str">
        <f t="shared" si="20"/>
        <v/>
      </c>
      <c r="J270" s="53"/>
      <c r="K270" s="54" t="str">
        <f t="shared" si="21"/>
        <v/>
      </c>
    </row>
    <row r="271" spans="1:11">
      <c r="C271" s="192">
        <f>SUM(G271:K271)</f>
        <v>0</v>
      </c>
      <c r="E271" s="392"/>
      <c r="F271" s="392"/>
      <c r="G271" s="42"/>
      <c r="H271" s="43"/>
      <c r="I271" s="43"/>
      <c r="J271" s="43"/>
      <c r="K271" s="386">
        <f>SUM(K241:K270)</f>
        <v>0</v>
      </c>
    </row>
    <row r="272" spans="1:11">
      <c r="C272" s="14"/>
      <c r="E272" s="392"/>
      <c r="F272" s="392"/>
      <c r="G272" s="42"/>
      <c r="H272" s="43"/>
      <c r="I272" s="43"/>
      <c r="J272" s="43"/>
      <c r="K272" s="386"/>
    </row>
    <row r="273" spans="1:11">
      <c r="C273" s="14"/>
      <c r="E273" s="392"/>
      <c r="F273" s="392"/>
      <c r="G273" s="42"/>
      <c r="H273" s="43"/>
      <c r="I273" s="43"/>
      <c r="J273" s="43"/>
      <c r="K273" s="386"/>
    </row>
    <row r="274" spans="1:11">
      <c r="A274" s="745" t="s">
        <v>10</v>
      </c>
      <c r="B274" s="438"/>
      <c r="C274" s="439">
        <f>C270+1</f>
        <v>46357</v>
      </c>
      <c r="D274" s="440" t="str">
        <f t="shared" si="19"/>
        <v>Tue</v>
      </c>
      <c r="E274" s="516" t="e">
        <f>SUM(
  IF(AND(ISNUMBER(G274), ISNUMBER(H274), G274&lt;TIME(13,0,0), H274&gt;TIME(7,45,0)),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IF(AND(ISNUMBER(L274), ISNUMBER(M274), L274&lt;TIME(13,0,0), M274&gt;TIME(7,45,0)), 1, 0)
)</f>
        <v>#REF!</v>
      </c>
      <c r="F274" s="516" t="e">
        <f>SUM(
  IF(AND(ISNUMBER(G274), ISNUMBER(H274), H274&gt;TIME(13,0,0), G274&lt;H274),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IF(AND(ISNUMBER(L274), ISNUMBER(M274), M274&gt;TIME(13,0,0), L274&lt;M274), 1, 0)
)</f>
        <v>#REF!</v>
      </c>
      <c r="G274" s="293"/>
      <c r="H274" s="294"/>
      <c r="I274" s="295" t="str">
        <f t="shared" si="20"/>
        <v/>
      </c>
      <c r="J274" s="295"/>
      <c r="K274" s="296" t="str">
        <f t="shared" ref="K274:K304" si="22">IF(I274="","",((I274-J274)*6)+($J$2*J274))</f>
        <v/>
      </c>
    </row>
    <row r="275" spans="1:11">
      <c r="A275" s="745"/>
      <c r="B275" s="438"/>
      <c r="C275" s="439">
        <f t="shared" si="18"/>
        <v>46358</v>
      </c>
      <c r="D275" s="440" t="str">
        <f t="shared" si="19"/>
        <v>Wed</v>
      </c>
      <c r="E275" s="516" t="e">
        <f>SUM(
  IF(AND(ISNUMBER(G275), ISNUMBER(H275), G275&lt;TIME(13,0,0), H275&gt;TIME(7,45,0)),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IF(AND(ISNUMBER(L275), ISNUMBER(M275), L275&lt;TIME(13,0,0), M275&gt;TIME(7,45,0)), 1, 0)
)</f>
        <v>#REF!</v>
      </c>
      <c r="F275" s="516" t="e">
        <f>SUM(
  IF(AND(ISNUMBER(G275), ISNUMBER(H275), H275&gt;TIME(13,0,0), G275&lt;H275),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IF(AND(ISNUMBER(L275), ISNUMBER(M275), M275&gt;TIME(13,0,0), L275&lt;M275), 1, 0)
)</f>
        <v>#REF!</v>
      </c>
      <c r="G275" s="293"/>
      <c r="H275" s="294"/>
      <c r="I275" s="295" t="str">
        <f t="shared" si="20"/>
        <v/>
      </c>
      <c r="J275" s="295"/>
      <c r="K275" s="296" t="str">
        <f t="shared" si="22"/>
        <v/>
      </c>
    </row>
    <row r="276" spans="1:11">
      <c r="A276" s="745"/>
      <c r="B276" s="438"/>
      <c r="C276" s="439">
        <f t="shared" si="18"/>
        <v>46359</v>
      </c>
      <c r="D276" s="440" t="str">
        <f t="shared" si="19"/>
        <v>Thu</v>
      </c>
      <c r="E276" s="516" t="e">
        <f>SUM(
  IF(AND(ISNUMBER(G276), ISNUMBER(H276), G276&lt;TIME(13,0,0), H276&gt;TIME(7,45,0)),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IF(AND(ISNUMBER(L276), ISNUMBER(M276), L276&lt;TIME(13,0,0), M276&gt;TIME(7,45,0)), 1, 0)
)</f>
        <v>#REF!</v>
      </c>
      <c r="F276" s="516" t="e">
        <f>SUM(
  IF(AND(ISNUMBER(G276), ISNUMBER(H276), H276&gt;TIME(13,0,0), G276&lt;H276),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IF(AND(ISNUMBER(L276), ISNUMBER(M276), M276&gt;TIME(13,0,0), L276&lt;M276), 1, 0)
)</f>
        <v>#REF!</v>
      </c>
      <c r="G276" s="293"/>
      <c r="H276" s="294"/>
      <c r="I276" s="295" t="str">
        <f t="shared" si="20"/>
        <v/>
      </c>
      <c r="J276" s="295"/>
      <c r="K276" s="296" t="str">
        <f t="shared" si="22"/>
        <v/>
      </c>
    </row>
    <row r="277" spans="1:11">
      <c r="A277" s="745"/>
      <c r="B277" s="438"/>
      <c r="C277" s="439">
        <f t="shared" si="18"/>
        <v>46360</v>
      </c>
      <c r="D277" s="440" t="str">
        <f t="shared" si="19"/>
        <v>Fri</v>
      </c>
      <c r="E277" s="516" t="e">
        <f>SUM(
  IF(AND(ISNUMBER(G277), ISNUMBER(H277), G277&lt;TIME(13,0,0), H277&gt;TIME(7,45,0)),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IF(AND(ISNUMBER(L277), ISNUMBER(M277), L277&lt;TIME(13,0,0), M277&gt;TIME(7,45,0)), 1, 0)
)</f>
        <v>#REF!</v>
      </c>
      <c r="F277" s="516" t="e">
        <f>SUM(
  IF(AND(ISNUMBER(G277), ISNUMBER(H277), H277&gt;TIME(13,0,0), G277&lt;H277),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IF(AND(ISNUMBER(L277), ISNUMBER(M277), M277&gt;TIME(13,0,0), L277&lt;M277), 1, 0)
)</f>
        <v>#REF!</v>
      </c>
      <c r="G277" s="297"/>
      <c r="H277" s="295"/>
      <c r="I277" s="295" t="str">
        <f t="shared" si="20"/>
        <v/>
      </c>
      <c r="J277" s="295"/>
      <c r="K277" s="296" t="str">
        <f t="shared" si="22"/>
        <v/>
      </c>
    </row>
    <row r="278" spans="1:11">
      <c r="A278" s="745"/>
      <c r="B278" s="438"/>
      <c r="C278" s="439">
        <f t="shared" si="18"/>
        <v>46361</v>
      </c>
      <c r="D278" s="440" t="str">
        <f t="shared" si="19"/>
        <v>Sat</v>
      </c>
      <c r="E278" s="516" t="e">
        <f>SUM(
  IF(AND(ISNUMBER(G278), ISNUMBER(H278), G278&lt;TIME(13,0,0), H278&gt;TIME(7,45,0)),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IF(AND(ISNUMBER(L278), ISNUMBER(M278), L278&lt;TIME(13,0,0), M278&gt;TIME(7,45,0)), 1, 0)
)</f>
        <v>#REF!</v>
      </c>
      <c r="F278" s="516" t="e">
        <f>SUM(
  IF(AND(ISNUMBER(G278), ISNUMBER(H278), H278&gt;TIME(13,0,0), G278&lt;H278),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IF(AND(ISNUMBER(L278), ISNUMBER(M278), M278&gt;TIME(13,0,0), L278&lt;M278), 1, 0)
)</f>
        <v>#REF!</v>
      </c>
      <c r="G278" s="297"/>
      <c r="H278" s="295"/>
      <c r="I278" s="295" t="str">
        <f t="shared" si="20"/>
        <v/>
      </c>
      <c r="J278" s="295"/>
      <c r="K278" s="296" t="str">
        <f t="shared" si="22"/>
        <v/>
      </c>
    </row>
    <row r="279" spans="1:11">
      <c r="A279" s="745"/>
      <c r="B279" s="438"/>
      <c r="C279" s="439">
        <f t="shared" si="18"/>
        <v>46362</v>
      </c>
      <c r="D279" s="440" t="str">
        <f t="shared" si="19"/>
        <v>Sun</v>
      </c>
      <c r="E279" s="516" t="e">
        <f>SUM(
  IF(AND(ISNUMBER(G279), ISNUMBER(H279), G279&lt;TIME(13,0,0), H279&gt;TIME(7,45,0)),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IF(AND(ISNUMBER(L279), ISNUMBER(M279), L279&lt;TIME(13,0,0), M279&gt;TIME(7,45,0)), 1, 0)
)</f>
        <v>#REF!</v>
      </c>
      <c r="F279" s="516" t="e">
        <f>SUM(
  IF(AND(ISNUMBER(G279), ISNUMBER(H279), H279&gt;TIME(13,0,0), G279&lt;H279),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IF(AND(ISNUMBER(L279), ISNUMBER(M279), M279&gt;TIME(13,0,0), L279&lt;M279), 1, 0)
)</f>
        <v>#REF!</v>
      </c>
      <c r="G279" s="297"/>
      <c r="H279" s="295"/>
      <c r="I279" s="295" t="str">
        <f t="shared" si="20"/>
        <v/>
      </c>
      <c r="J279" s="295"/>
      <c r="K279" s="296" t="str">
        <f t="shared" si="22"/>
        <v/>
      </c>
    </row>
    <row r="280" spans="1:11">
      <c r="A280" s="745"/>
      <c r="B280" s="438"/>
      <c r="C280" s="439">
        <f t="shared" si="18"/>
        <v>46363</v>
      </c>
      <c r="D280" s="440" t="str">
        <f t="shared" si="19"/>
        <v>Mon</v>
      </c>
      <c r="E280" s="516" t="e">
        <f>SUM(
  IF(AND(ISNUMBER(G280), ISNUMBER(H280), G280&lt;TIME(13,0,0), H280&gt;TIME(7,45,0)),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IF(AND(ISNUMBER(L280), ISNUMBER(M280), L280&lt;TIME(13,0,0), M280&gt;TIME(7,45,0)), 1, 0)
)</f>
        <v>#REF!</v>
      </c>
      <c r="F280" s="516" t="e">
        <f>SUM(
  IF(AND(ISNUMBER(G280), ISNUMBER(H280), H280&gt;TIME(13,0,0), G280&lt;H280),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IF(AND(ISNUMBER(L280), ISNUMBER(M280), M280&gt;TIME(13,0,0), L280&lt;M280), 1, 0)
)</f>
        <v>#REF!</v>
      </c>
      <c r="G280" s="297"/>
      <c r="H280" s="295"/>
      <c r="I280" s="295" t="str">
        <f t="shared" si="20"/>
        <v/>
      </c>
      <c r="J280" s="295"/>
      <c r="K280" s="296" t="str">
        <f t="shared" si="22"/>
        <v/>
      </c>
    </row>
    <row r="281" spans="1:11">
      <c r="A281" s="745"/>
      <c r="B281" s="438"/>
      <c r="C281" s="439">
        <f t="shared" si="18"/>
        <v>46364</v>
      </c>
      <c r="D281" s="440" t="str">
        <f t="shared" si="19"/>
        <v>Tue</v>
      </c>
      <c r="E281" s="516" t="e">
        <f>SUM(
  IF(AND(ISNUMBER(G281), ISNUMBER(H281), G281&lt;TIME(13,0,0), H281&gt;TIME(7,45,0)),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IF(AND(ISNUMBER(L281), ISNUMBER(M281), L281&lt;TIME(13,0,0), M281&gt;TIME(7,45,0)), 1, 0)
)</f>
        <v>#REF!</v>
      </c>
      <c r="F281" s="516" t="e">
        <f>SUM(
  IF(AND(ISNUMBER(G281), ISNUMBER(H281), H281&gt;TIME(13,0,0), G281&lt;H281),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IF(AND(ISNUMBER(L281), ISNUMBER(M281), M281&gt;TIME(13,0,0), L281&lt;M281), 1, 0)
)</f>
        <v>#REF!</v>
      </c>
      <c r="G281" s="293"/>
      <c r="H281" s="294"/>
      <c r="I281" s="295" t="str">
        <f t="shared" si="20"/>
        <v/>
      </c>
      <c r="J281" s="295"/>
      <c r="K281" s="296" t="str">
        <f t="shared" si="22"/>
        <v/>
      </c>
    </row>
    <row r="282" spans="1:11">
      <c r="A282" s="745"/>
      <c r="B282" s="438"/>
      <c r="C282" s="439">
        <f t="shared" si="18"/>
        <v>46365</v>
      </c>
      <c r="D282" s="440" t="str">
        <f t="shared" si="19"/>
        <v>Wed</v>
      </c>
      <c r="E282" s="516" t="e">
        <f>SUM(
  IF(AND(ISNUMBER(G282), ISNUMBER(H282), G282&lt;TIME(13,0,0), H282&gt;TIME(7,45,0)),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IF(AND(ISNUMBER(L282), ISNUMBER(M282), L282&lt;TIME(13,0,0), M282&gt;TIME(7,45,0)), 1, 0)
)</f>
        <v>#REF!</v>
      </c>
      <c r="F282" s="516" t="e">
        <f>SUM(
  IF(AND(ISNUMBER(G282), ISNUMBER(H282), H282&gt;TIME(13,0,0), G282&lt;H282),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IF(AND(ISNUMBER(L282), ISNUMBER(M282), M282&gt;TIME(13,0,0), L282&lt;M282), 1, 0)
)</f>
        <v>#REF!</v>
      </c>
      <c r="G282" s="293"/>
      <c r="H282" s="294"/>
      <c r="I282" s="295" t="str">
        <f t="shared" si="20"/>
        <v/>
      </c>
      <c r="J282" s="295"/>
      <c r="K282" s="296" t="str">
        <f t="shared" si="22"/>
        <v/>
      </c>
    </row>
    <row r="283" spans="1:11">
      <c r="A283" s="745"/>
      <c r="B283" s="438"/>
      <c r="C283" s="439">
        <f t="shared" si="18"/>
        <v>46366</v>
      </c>
      <c r="D283" s="440" t="str">
        <f t="shared" si="19"/>
        <v>Thu</v>
      </c>
      <c r="E283" s="516" t="e">
        <f>SUM(
  IF(AND(ISNUMBER(G283), ISNUMBER(H283), G283&lt;TIME(13,0,0), H283&gt;TIME(7,45,0)),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IF(AND(ISNUMBER(L283), ISNUMBER(M283), L283&lt;TIME(13,0,0), M283&gt;TIME(7,45,0)), 1, 0)
)</f>
        <v>#REF!</v>
      </c>
      <c r="F283" s="516" t="e">
        <f>SUM(
  IF(AND(ISNUMBER(G283), ISNUMBER(H283), H283&gt;TIME(13,0,0), G283&lt;H283),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IF(AND(ISNUMBER(L283), ISNUMBER(M283), M283&gt;TIME(13,0,0), L283&lt;M283), 1, 0)
)</f>
        <v>#REF!</v>
      </c>
      <c r="G283" s="293"/>
      <c r="H283" s="294"/>
      <c r="I283" s="295" t="str">
        <f t="shared" si="20"/>
        <v/>
      </c>
      <c r="J283" s="295"/>
      <c r="K283" s="296" t="str">
        <f t="shared" si="22"/>
        <v/>
      </c>
    </row>
    <row r="284" spans="1:11">
      <c r="A284" s="745"/>
      <c r="B284" s="438"/>
      <c r="C284" s="439">
        <f t="shared" si="18"/>
        <v>46367</v>
      </c>
      <c r="D284" s="440" t="str">
        <f t="shared" si="19"/>
        <v>Fri</v>
      </c>
      <c r="E284" s="516" t="e">
        <f>SUM(
  IF(AND(ISNUMBER(G284), ISNUMBER(H284), G284&lt;TIME(13,0,0), H284&gt;TIME(7,45,0)),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IF(AND(ISNUMBER(L284), ISNUMBER(M284), L284&lt;TIME(13,0,0), M284&gt;TIME(7,45,0)), 1, 0)
)</f>
        <v>#REF!</v>
      </c>
      <c r="F284" s="516" t="e">
        <f>SUM(
  IF(AND(ISNUMBER(G284), ISNUMBER(H284), H284&gt;TIME(13,0,0), G284&lt;H284),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IF(AND(ISNUMBER(L284), ISNUMBER(M284), M284&gt;TIME(13,0,0), L284&lt;M284), 1, 0)
)</f>
        <v>#REF!</v>
      </c>
      <c r="G284" s="297"/>
      <c r="H284" s="295"/>
      <c r="I284" s="295" t="str">
        <f t="shared" si="20"/>
        <v/>
      </c>
      <c r="J284" s="295"/>
      <c r="K284" s="296" t="str">
        <f t="shared" si="22"/>
        <v/>
      </c>
    </row>
    <row r="285" spans="1:11">
      <c r="A285" s="745"/>
      <c r="B285" s="438"/>
      <c r="C285" s="439">
        <f t="shared" si="18"/>
        <v>46368</v>
      </c>
      <c r="D285" s="440" t="str">
        <f t="shared" si="19"/>
        <v>Sat</v>
      </c>
      <c r="E285" s="516" t="e">
        <f>SUM(
  IF(AND(ISNUMBER(G285), ISNUMBER(H285), G285&lt;TIME(13,0,0), H285&gt;TIME(7,45,0)),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IF(AND(ISNUMBER(L285), ISNUMBER(M285), L285&lt;TIME(13,0,0), M285&gt;TIME(7,45,0)), 1, 0)
)</f>
        <v>#REF!</v>
      </c>
      <c r="F285" s="516" t="e">
        <f>SUM(
  IF(AND(ISNUMBER(G285), ISNUMBER(H285), H285&gt;TIME(13,0,0), G285&lt;H285),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IF(AND(ISNUMBER(L285), ISNUMBER(M285), M285&gt;TIME(13,0,0), L285&lt;M285), 1, 0)
)</f>
        <v>#REF!</v>
      </c>
      <c r="G285" s="297"/>
      <c r="H285" s="295"/>
      <c r="I285" s="295" t="str">
        <f t="shared" si="20"/>
        <v/>
      </c>
      <c r="J285" s="295"/>
      <c r="K285" s="296" t="str">
        <f t="shared" si="22"/>
        <v/>
      </c>
    </row>
    <row r="286" spans="1:11">
      <c r="A286" s="745"/>
      <c r="B286" s="438"/>
      <c r="C286" s="439">
        <f t="shared" si="18"/>
        <v>46369</v>
      </c>
      <c r="D286" s="440" t="str">
        <f t="shared" si="19"/>
        <v>Sun</v>
      </c>
      <c r="E286" s="516" t="e">
        <f>SUM(
  IF(AND(ISNUMBER(G286), ISNUMBER(H286), G286&lt;TIME(13,0,0), H286&gt;TIME(7,45,0)),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IF(AND(ISNUMBER(L286), ISNUMBER(M286), L286&lt;TIME(13,0,0), M286&gt;TIME(7,45,0)), 1, 0)
)</f>
        <v>#REF!</v>
      </c>
      <c r="F286" s="516" t="e">
        <f>SUM(
  IF(AND(ISNUMBER(G286), ISNUMBER(H286), H286&gt;TIME(13,0,0), G286&lt;H286),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IF(AND(ISNUMBER(L286), ISNUMBER(M286), M286&gt;TIME(13,0,0), L286&lt;M286), 1, 0)
)</f>
        <v>#REF!</v>
      </c>
      <c r="G286" s="297"/>
      <c r="H286" s="295"/>
      <c r="I286" s="295" t="str">
        <f t="shared" si="20"/>
        <v/>
      </c>
      <c r="J286" s="295"/>
      <c r="K286" s="296" t="str">
        <f t="shared" si="22"/>
        <v/>
      </c>
    </row>
    <row r="287" spans="1:11">
      <c r="A287" s="745"/>
      <c r="B287" s="438"/>
      <c r="C287" s="439">
        <f t="shared" si="18"/>
        <v>46370</v>
      </c>
      <c r="D287" s="440" t="str">
        <f t="shared" si="19"/>
        <v>Mon</v>
      </c>
      <c r="E287" s="516" t="e">
        <f>SUM(
  IF(AND(ISNUMBER(G287), ISNUMBER(H287), G287&lt;TIME(13,0,0), H287&gt;TIME(7,45,0)),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IF(AND(ISNUMBER(L287), ISNUMBER(M287), L287&lt;TIME(13,0,0), M287&gt;TIME(7,45,0)), 1, 0)
)</f>
        <v>#REF!</v>
      </c>
      <c r="F287" s="516" t="e">
        <f>SUM(
  IF(AND(ISNUMBER(G287), ISNUMBER(H287), H287&gt;TIME(13,0,0), G287&lt;H287),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IF(AND(ISNUMBER(L287), ISNUMBER(M287), M287&gt;TIME(13,0,0), L287&lt;M287), 1, 0)
)</f>
        <v>#REF!</v>
      </c>
      <c r="G287" s="297"/>
      <c r="H287" s="295"/>
      <c r="I287" s="295" t="str">
        <f t="shared" si="20"/>
        <v/>
      </c>
      <c r="J287" s="295"/>
      <c r="K287" s="296" t="str">
        <f t="shared" si="22"/>
        <v/>
      </c>
    </row>
    <row r="288" spans="1:11">
      <c r="A288" s="745"/>
      <c r="B288" s="438"/>
      <c r="C288" s="439">
        <f t="shared" ref="C288:C333" si="23">C287+1</f>
        <v>46371</v>
      </c>
      <c r="D288" s="440" t="str">
        <f t="shared" ref="D288:D360" si="24">TEXT(C288,"DDD")</f>
        <v>Tue</v>
      </c>
      <c r="E288" s="516" t="e">
        <f>SUM(
  IF(AND(ISNUMBER(G288), ISNUMBER(H288), G288&lt;TIME(13,0,0), H288&gt;TIME(7,45,0)),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IF(AND(ISNUMBER(L288), ISNUMBER(M288), L288&lt;TIME(13,0,0), M288&gt;TIME(7,45,0)), 1, 0)
)</f>
        <v>#REF!</v>
      </c>
      <c r="F288" s="516" t="e">
        <f>SUM(
  IF(AND(ISNUMBER(G288), ISNUMBER(H288), H288&gt;TIME(13,0,0), G288&lt;H288),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IF(AND(ISNUMBER(L288), ISNUMBER(M288), M288&gt;TIME(13,0,0), L288&lt;M288), 1, 0)
)</f>
        <v>#REF!</v>
      </c>
      <c r="G288" s="293"/>
      <c r="H288" s="294"/>
      <c r="I288" s="295" t="str">
        <f t="shared" si="20"/>
        <v/>
      </c>
      <c r="J288" s="295"/>
      <c r="K288" s="296" t="str">
        <f t="shared" si="22"/>
        <v/>
      </c>
    </row>
    <row r="289" spans="1:11">
      <c r="A289" s="745"/>
      <c r="B289" s="438"/>
      <c r="C289" s="439">
        <f t="shared" si="23"/>
        <v>46372</v>
      </c>
      <c r="D289" s="440" t="str">
        <f t="shared" si="24"/>
        <v>Wed</v>
      </c>
      <c r="E289" s="516" t="e">
        <f>SUM(
  IF(AND(ISNUMBER(G289), ISNUMBER(H289), G289&lt;TIME(13,0,0), H289&gt;TIME(7,45,0)),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IF(AND(ISNUMBER(L289), ISNUMBER(M289), L289&lt;TIME(13,0,0), M289&gt;TIME(7,45,0)), 1, 0)
)</f>
        <v>#REF!</v>
      </c>
      <c r="F289" s="516" t="e">
        <f>SUM(
  IF(AND(ISNUMBER(G289), ISNUMBER(H289), H289&gt;TIME(13,0,0), G289&lt;H289),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IF(AND(ISNUMBER(L289), ISNUMBER(M289), M289&gt;TIME(13,0,0), L289&lt;M289), 1, 0)
)</f>
        <v>#REF!</v>
      </c>
      <c r="G289" s="293"/>
      <c r="H289" s="294"/>
      <c r="I289" s="295" t="str">
        <f t="shared" si="20"/>
        <v/>
      </c>
      <c r="J289" s="295"/>
      <c r="K289" s="296" t="str">
        <f t="shared" si="22"/>
        <v/>
      </c>
    </row>
    <row r="290" spans="1:11">
      <c r="A290" s="745"/>
      <c r="B290" s="438"/>
      <c r="C290" s="439">
        <f t="shared" si="23"/>
        <v>46373</v>
      </c>
      <c r="D290" s="440" t="str">
        <f t="shared" si="24"/>
        <v>Thu</v>
      </c>
      <c r="E290" s="516" t="e">
        <f>SUM(
  IF(AND(ISNUMBER(G290), ISNUMBER(H290), G290&lt;TIME(13,0,0), H290&gt;TIME(7,45,0)),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IF(AND(ISNUMBER(L290), ISNUMBER(M290), L290&lt;TIME(13,0,0), M290&gt;TIME(7,45,0)), 1, 0)
)</f>
        <v>#REF!</v>
      </c>
      <c r="F290" s="516" t="e">
        <f>SUM(
  IF(AND(ISNUMBER(G290), ISNUMBER(H290), H290&gt;TIME(13,0,0), G290&lt;H290),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IF(AND(ISNUMBER(L290), ISNUMBER(M290), M290&gt;TIME(13,0,0), L290&lt;M290), 1, 0)
)</f>
        <v>#REF!</v>
      </c>
      <c r="G290" s="293"/>
      <c r="H290" s="294"/>
      <c r="I290" s="295" t="str">
        <f t="shared" si="20"/>
        <v/>
      </c>
      <c r="J290" s="295"/>
      <c r="K290" s="296" t="str">
        <f t="shared" si="22"/>
        <v/>
      </c>
    </row>
    <row r="291" spans="1:11">
      <c r="A291" s="745"/>
      <c r="B291" s="438"/>
      <c r="C291" s="439">
        <f t="shared" si="23"/>
        <v>46374</v>
      </c>
      <c r="D291" s="440" t="str">
        <f t="shared" si="24"/>
        <v>Fri</v>
      </c>
      <c r="E291" s="516" t="e">
        <f>SUM(
  IF(AND(ISNUMBER(G291), ISNUMBER(H291), G291&lt;TIME(13,0,0), H291&gt;TIME(7,45,0)),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IF(AND(ISNUMBER(L291), ISNUMBER(M291), L291&lt;TIME(13,0,0), M291&gt;TIME(7,45,0)), 1, 0)
)</f>
        <v>#REF!</v>
      </c>
      <c r="F291" s="516" t="e">
        <f>SUM(
  IF(AND(ISNUMBER(G291), ISNUMBER(H291), H291&gt;TIME(13,0,0), G291&lt;H291),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IF(AND(ISNUMBER(L291), ISNUMBER(M291), M291&gt;TIME(13,0,0), L291&lt;M291), 1, 0)
)</f>
        <v>#REF!</v>
      </c>
      <c r="G291" s="297"/>
      <c r="H291" s="295"/>
      <c r="I291" s="295" t="str">
        <f t="shared" si="20"/>
        <v/>
      </c>
      <c r="J291" s="295"/>
      <c r="K291" s="296" t="str">
        <f t="shared" si="22"/>
        <v/>
      </c>
    </row>
    <row r="292" spans="1:11">
      <c r="A292" s="745"/>
      <c r="B292" s="438"/>
      <c r="C292" s="439">
        <f t="shared" si="23"/>
        <v>46375</v>
      </c>
      <c r="D292" s="440" t="str">
        <f t="shared" si="24"/>
        <v>Sat</v>
      </c>
      <c r="E292" s="516" t="e">
        <f>SUM(
  IF(AND(ISNUMBER(G292), ISNUMBER(H292), G292&lt;TIME(13,0,0), H292&gt;TIME(7,45,0)),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IF(AND(ISNUMBER(L292), ISNUMBER(M292), L292&lt;TIME(13,0,0), M292&gt;TIME(7,45,0)), 1, 0)
)</f>
        <v>#REF!</v>
      </c>
      <c r="F292" s="516" t="e">
        <f>SUM(
  IF(AND(ISNUMBER(G292), ISNUMBER(H292), H292&gt;TIME(13,0,0), G292&lt;H292),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IF(AND(ISNUMBER(L292), ISNUMBER(M292), M292&gt;TIME(13,0,0), L292&lt;M292), 1, 0)
)</f>
        <v>#REF!</v>
      </c>
      <c r="G292" s="297"/>
      <c r="H292" s="295"/>
      <c r="I292" s="295" t="str">
        <f t="shared" si="20"/>
        <v/>
      </c>
      <c r="J292" s="295"/>
      <c r="K292" s="296" t="str">
        <f t="shared" si="22"/>
        <v/>
      </c>
    </row>
    <row r="293" spans="1:11">
      <c r="A293" s="745"/>
      <c r="B293" s="740" t="s">
        <v>109</v>
      </c>
      <c r="C293" s="36">
        <f t="shared" si="23"/>
        <v>46376</v>
      </c>
      <c r="D293" s="37" t="str">
        <f t="shared" si="24"/>
        <v>Sun</v>
      </c>
      <c r="E293" s="397" t="e">
        <f>SUM(
  IF(AND(ISNUMBER(G293), ISNUMBER(H293), G293&lt;TIME(13,0,0), H293&gt;TIME(7,45,0)),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IF(AND(ISNUMBER(L293), ISNUMBER(M293), L293&lt;TIME(13,0,0), M293&gt;TIME(7,45,0)), 1, 0)
)</f>
        <v>#REF!</v>
      </c>
      <c r="F293" s="397" t="e">
        <f>SUM(
  IF(AND(ISNUMBER(G293), ISNUMBER(H293), H293&gt;TIME(13,0,0), G293&lt;H293),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IF(AND(ISNUMBER(L293), ISNUMBER(M293), M293&gt;TIME(13,0,0), L293&lt;M293), 1, 0)
)</f>
        <v>#REF!</v>
      </c>
      <c r="G293" s="49"/>
      <c r="H293" s="47"/>
      <c r="I293" s="47" t="str">
        <f t="shared" si="20"/>
        <v/>
      </c>
      <c r="J293" s="47"/>
      <c r="K293" s="48" t="str">
        <f t="shared" si="22"/>
        <v/>
      </c>
    </row>
    <row r="294" spans="1:11">
      <c r="A294" s="745"/>
      <c r="B294" s="740"/>
      <c r="C294" s="36">
        <f t="shared" si="23"/>
        <v>46377</v>
      </c>
      <c r="D294" s="37" t="str">
        <f t="shared" si="24"/>
        <v>Mon</v>
      </c>
      <c r="E294" s="397" t="e">
        <f>SUM(
  IF(AND(ISNUMBER(G294), ISNUMBER(H294), G294&lt;TIME(13,0,0), H294&gt;TIME(7,45,0)),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IF(AND(ISNUMBER(L294), ISNUMBER(M294), L294&lt;TIME(13,0,0), M294&gt;TIME(7,45,0)), 1, 0)
)</f>
        <v>#REF!</v>
      </c>
      <c r="F294" s="397" t="e">
        <f>SUM(
  IF(AND(ISNUMBER(G294), ISNUMBER(H294), H294&gt;TIME(13,0,0), G294&lt;H294),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IF(AND(ISNUMBER(L294), ISNUMBER(M294), M294&gt;TIME(13,0,0), L294&lt;M294), 1, 0)
)</f>
        <v>#REF!</v>
      </c>
      <c r="G294" s="49"/>
      <c r="H294" s="47"/>
      <c r="I294" s="47" t="str">
        <f t="shared" si="20"/>
        <v/>
      </c>
      <c r="J294" s="47"/>
      <c r="K294" s="48" t="str">
        <f t="shared" si="22"/>
        <v/>
      </c>
    </row>
    <row r="295" spans="1:11">
      <c r="A295" s="745"/>
      <c r="B295" s="740"/>
      <c r="C295" s="36">
        <f t="shared" si="23"/>
        <v>46378</v>
      </c>
      <c r="D295" s="37" t="str">
        <f t="shared" si="24"/>
        <v>Tue</v>
      </c>
      <c r="E295" s="397" t="e">
        <f>SUM(
  IF(AND(ISNUMBER(G295), ISNUMBER(H295), G295&lt;TIME(13,0,0), H295&gt;TIME(7,45,0)),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IF(AND(ISNUMBER(L295), ISNUMBER(M295), L295&lt;TIME(13,0,0), M295&gt;TIME(7,45,0)), 1, 0)
)</f>
        <v>#REF!</v>
      </c>
      <c r="F295" s="397" t="e">
        <f>SUM(
  IF(AND(ISNUMBER(G295), ISNUMBER(H295), H295&gt;TIME(13,0,0), G295&lt;H295),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IF(AND(ISNUMBER(L295), ISNUMBER(M295), M295&gt;TIME(13,0,0), L295&lt;M295), 1, 0)
)</f>
        <v>#REF!</v>
      </c>
      <c r="G295" s="45"/>
      <c r="H295" s="46"/>
      <c r="I295" s="47" t="str">
        <f t="shared" si="20"/>
        <v/>
      </c>
      <c r="J295" s="47"/>
      <c r="K295" s="48" t="str">
        <f t="shared" si="22"/>
        <v/>
      </c>
    </row>
    <row r="296" spans="1:11">
      <c r="A296" s="745"/>
      <c r="B296" s="740"/>
      <c r="C296" s="36">
        <f t="shared" si="23"/>
        <v>46379</v>
      </c>
      <c r="D296" s="37" t="str">
        <f t="shared" si="24"/>
        <v>Wed</v>
      </c>
      <c r="E296" s="397" t="e">
        <f>SUM(
  IF(AND(ISNUMBER(G296), ISNUMBER(H296), G296&lt;TIME(13,0,0), H296&gt;TIME(7,45,0)),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IF(AND(ISNUMBER(L296), ISNUMBER(M296), L296&lt;TIME(13,0,0), M296&gt;TIME(7,45,0)), 1, 0)
)</f>
        <v>#REF!</v>
      </c>
      <c r="F296" s="397" t="e">
        <f>SUM(
  IF(AND(ISNUMBER(G296), ISNUMBER(H296), H296&gt;TIME(13,0,0), G296&lt;H296),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IF(AND(ISNUMBER(L296), ISNUMBER(M296), M296&gt;TIME(13,0,0), L296&lt;M296), 1, 0)
)</f>
        <v>#REF!</v>
      </c>
      <c r="G296" s="45"/>
      <c r="H296" s="46"/>
      <c r="I296" s="47" t="str">
        <f t="shared" si="20"/>
        <v/>
      </c>
      <c r="J296" s="47"/>
      <c r="K296" s="48" t="str">
        <f t="shared" si="22"/>
        <v/>
      </c>
    </row>
    <row r="297" spans="1:11">
      <c r="A297" s="745"/>
      <c r="B297" s="740"/>
      <c r="C297" s="36">
        <f t="shared" si="23"/>
        <v>46380</v>
      </c>
      <c r="D297" s="37" t="str">
        <f t="shared" si="24"/>
        <v>Thu</v>
      </c>
      <c r="E297" s="397" t="e">
        <f>SUM(
  IF(AND(ISNUMBER(G297), ISNUMBER(H297), G297&lt;TIME(13,0,0), H297&gt;TIME(7,45,0)),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IF(AND(ISNUMBER(L297), ISNUMBER(M297), L297&lt;TIME(13,0,0), M297&gt;TIME(7,45,0)), 1, 0)
)</f>
        <v>#REF!</v>
      </c>
      <c r="F297" s="397" t="e">
        <f>SUM(
  IF(AND(ISNUMBER(G297), ISNUMBER(H297), H297&gt;TIME(13,0,0), G297&lt;H297),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IF(AND(ISNUMBER(L297), ISNUMBER(M297), M297&gt;TIME(13,0,0), L297&lt;M297), 1, 0)
)</f>
        <v>#REF!</v>
      </c>
      <c r="G297" s="45"/>
      <c r="H297" s="46"/>
      <c r="I297" s="47" t="str">
        <f t="shared" ref="I297:I369" si="25">IF(G297="","",((H297*24)-(G297*24)))</f>
        <v/>
      </c>
      <c r="J297" s="47"/>
      <c r="K297" s="48" t="str">
        <f t="shared" si="22"/>
        <v/>
      </c>
    </row>
    <row r="298" spans="1:11">
      <c r="A298" s="745"/>
      <c r="B298" s="740"/>
      <c r="C298" s="36">
        <f t="shared" si="23"/>
        <v>46381</v>
      </c>
      <c r="D298" s="37" t="str">
        <f t="shared" si="24"/>
        <v>Fri</v>
      </c>
      <c r="E298" s="397" t="e">
        <f>SUM(
  IF(AND(ISNUMBER(G298), ISNUMBER(H298), G298&lt;TIME(13,0,0), H298&gt;TIME(7,45,0)),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IF(AND(ISNUMBER(L298), ISNUMBER(M298), L298&lt;TIME(13,0,0), M298&gt;TIME(7,45,0)), 1, 0)
)</f>
        <v>#REF!</v>
      </c>
      <c r="F298" s="397" t="e">
        <f>SUM(
  IF(AND(ISNUMBER(G298), ISNUMBER(H298), H298&gt;TIME(13,0,0), G298&lt;H298),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IF(AND(ISNUMBER(L298), ISNUMBER(M298), M298&gt;TIME(13,0,0), L298&lt;M298), 1, 0)
)</f>
        <v>#REF!</v>
      </c>
      <c r="G298" s="49"/>
      <c r="H298" s="47"/>
      <c r="I298" s="47" t="str">
        <f t="shared" si="25"/>
        <v/>
      </c>
      <c r="J298" s="47"/>
      <c r="K298" s="48" t="str">
        <f t="shared" si="22"/>
        <v/>
      </c>
    </row>
    <row r="299" spans="1:11">
      <c r="A299" s="745"/>
      <c r="B299" s="740"/>
      <c r="C299" s="36">
        <f t="shared" si="23"/>
        <v>46382</v>
      </c>
      <c r="D299" s="37" t="str">
        <f t="shared" si="24"/>
        <v>Sat</v>
      </c>
      <c r="E299" s="397" t="e">
        <f>SUM(
  IF(AND(ISNUMBER(G299), ISNUMBER(H299), G299&lt;TIME(13,0,0), H299&gt;TIME(7,45,0)),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IF(AND(ISNUMBER(L299), ISNUMBER(M299), L299&lt;TIME(13,0,0), M299&gt;TIME(7,45,0)), 1, 0)
)</f>
        <v>#REF!</v>
      </c>
      <c r="F299" s="397" t="e">
        <f>SUM(
  IF(AND(ISNUMBER(G299), ISNUMBER(H299), H299&gt;TIME(13,0,0), G299&lt;H299),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IF(AND(ISNUMBER(L299), ISNUMBER(M299), M299&gt;TIME(13,0,0), L299&lt;M299), 1, 0)
)</f>
        <v>#REF!</v>
      </c>
      <c r="G299" s="49"/>
      <c r="H299" s="47"/>
      <c r="I299" s="47" t="str">
        <f t="shared" si="25"/>
        <v/>
      </c>
      <c r="J299" s="47"/>
      <c r="K299" s="48" t="str">
        <f t="shared" si="22"/>
        <v/>
      </c>
    </row>
    <row r="300" spans="1:11">
      <c r="A300" s="745"/>
      <c r="B300" s="740"/>
      <c r="C300" s="36">
        <f t="shared" si="23"/>
        <v>46383</v>
      </c>
      <c r="D300" s="37" t="str">
        <f t="shared" si="24"/>
        <v>Sun</v>
      </c>
      <c r="E300" s="397" t="e">
        <f>SUM(
  IF(AND(ISNUMBER(G300), ISNUMBER(H300), G300&lt;TIME(13,0,0), H300&gt;TIME(7,45,0)),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IF(AND(ISNUMBER(L300), ISNUMBER(M300), L300&lt;TIME(13,0,0), M300&gt;TIME(7,45,0)), 1, 0)
)</f>
        <v>#REF!</v>
      </c>
      <c r="F300" s="397" t="e">
        <f>SUM(
  IF(AND(ISNUMBER(G300), ISNUMBER(H300), H300&gt;TIME(13,0,0), G300&lt;H300),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IF(AND(ISNUMBER(L300), ISNUMBER(M300), M300&gt;TIME(13,0,0), L300&lt;M300), 1, 0)
)</f>
        <v>#REF!</v>
      </c>
      <c r="G300" s="49"/>
      <c r="H300" s="47"/>
      <c r="I300" s="47" t="str">
        <f t="shared" si="25"/>
        <v/>
      </c>
      <c r="J300" s="47"/>
      <c r="K300" s="48" t="str">
        <f t="shared" si="22"/>
        <v/>
      </c>
    </row>
    <row r="301" spans="1:11">
      <c r="A301" s="745"/>
      <c r="B301" s="740"/>
      <c r="C301" s="36">
        <f t="shared" si="23"/>
        <v>46384</v>
      </c>
      <c r="D301" s="37" t="str">
        <f t="shared" si="24"/>
        <v>Mon</v>
      </c>
      <c r="E301" s="397" t="e">
        <f>SUM(
  IF(AND(ISNUMBER(G301), ISNUMBER(H301), G301&lt;TIME(13,0,0), H301&gt;TIME(7,45,0)),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IF(AND(ISNUMBER(L301), ISNUMBER(M301), L301&lt;TIME(13,0,0), M301&gt;TIME(7,45,0)), 1, 0)
)</f>
        <v>#REF!</v>
      </c>
      <c r="F301" s="397" t="e">
        <f>SUM(
  IF(AND(ISNUMBER(G301), ISNUMBER(H301), H301&gt;TIME(13,0,0), G301&lt;H301),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IF(AND(ISNUMBER(L301), ISNUMBER(M301), M301&gt;TIME(13,0,0), L301&lt;M301), 1, 0)
)</f>
        <v>#REF!</v>
      </c>
      <c r="G301" s="49"/>
      <c r="H301" s="47"/>
      <c r="I301" s="47" t="str">
        <f t="shared" si="25"/>
        <v/>
      </c>
      <c r="J301" s="47"/>
      <c r="K301" s="48" t="str">
        <f t="shared" si="22"/>
        <v/>
      </c>
    </row>
    <row r="302" spans="1:11">
      <c r="A302" s="745"/>
      <c r="B302" s="740"/>
      <c r="C302" s="36">
        <f t="shared" si="23"/>
        <v>46385</v>
      </c>
      <c r="D302" s="37" t="str">
        <f t="shared" si="24"/>
        <v>Tue</v>
      </c>
      <c r="E302" s="397" t="e">
        <f>SUM(
  IF(AND(ISNUMBER(G302), ISNUMBER(H302), G302&lt;TIME(13,0,0), H302&gt;TIME(7,45,0)),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IF(AND(ISNUMBER(L302), ISNUMBER(M302), L302&lt;TIME(13,0,0), M302&gt;TIME(7,45,0)), 1, 0)
)</f>
        <v>#REF!</v>
      </c>
      <c r="F302" s="397" t="e">
        <f>SUM(
  IF(AND(ISNUMBER(G302), ISNUMBER(H302), H302&gt;TIME(13,0,0), G302&lt;H302),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IF(AND(ISNUMBER(L302), ISNUMBER(M302), M302&gt;TIME(13,0,0), L302&lt;M302), 1, 0)
)</f>
        <v>#REF!</v>
      </c>
      <c r="G302" s="45"/>
      <c r="H302" s="46"/>
      <c r="I302" s="47" t="str">
        <f t="shared" si="25"/>
        <v/>
      </c>
      <c r="J302" s="47"/>
      <c r="K302" s="48" t="str">
        <f t="shared" si="22"/>
        <v/>
      </c>
    </row>
    <row r="303" spans="1:11">
      <c r="A303" s="745"/>
      <c r="B303" s="740"/>
      <c r="C303" s="36">
        <f t="shared" si="23"/>
        <v>46386</v>
      </c>
      <c r="D303" s="37" t="str">
        <f t="shared" si="24"/>
        <v>Wed</v>
      </c>
      <c r="E303" s="397" t="e">
        <f>SUM(
  IF(AND(ISNUMBER(G303), ISNUMBER(H303), G303&lt;TIME(13,0,0), H303&gt;TIME(7,45,0)),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IF(AND(ISNUMBER(L303), ISNUMBER(M303), L303&lt;TIME(13,0,0), M303&gt;TIME(7,45,0)), 1, 0)
)</f>
        <v>#REF!</v>
      </c>
      <c r="F303" s="397" t="e">
        <f>SUM(
  IF(AND(ISNUMBER(G303), ISNUMBER(H303), H303&gt;TIME(13,0,0), G303&lt;H303),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IF(AND(ISNUMBER(L303), ISNUMBER(M303), M303&gt;TIME(13,0,0), L303&lt;M303), 1, 0)
)</f>
        <v>#REF!</v>
      </c>
      <c r="G303" s="45"/>
      <c r="H303" s="46"/>
      <c r="I303" s="47" t="str">
        <f t="shared" si="25"/>
        <v/>
      </c>
      <c r="J303" s="47"/>
      <c r="K303" s="48" t="str">
        <f t="shared" si="22"/>
        <v/>
      </c>
    </row>
    <row r="304" spans="1:11">
      <c r="A304" s="745"/>
      <c r="B304" s="740"/>
      <c r="C304" s="36">
        <f t="shared" si="23"/>
        <v>46387</v>
      </c>
      <c r="D304" s="37" t="str">
        <f t="shared" si="24"/>
        <v>Thu</v>
      </c>
      <c r="E304" s="397" t="e">
        <f>SUM(
  IF(AND(ISNUMBER(G304), ISNUMBER(H304), G304&lt;TIME(13,0,0), H304&gt;TIME(7,45,0)),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IF(AND(ISNUMBER(L304), ISNUMBER(M304), L304&lt;TIME(13,0,0), M304&gt;TIME(7,45,0)), 1, 0)
)</f>
        <v>#REF!</v>
      </c>
      <c r="F304" s="397" t="e">
        <f>SUM(
  IF(AND(ISNUMBER(G304), ISNUMBER(H304), H304&gt;TIME(13,0,0), G304&lt;H304),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IF(AND(ISNUMBER(L304), ISNUMBER(M304), M304&gt;TIME(13,0,0), L304&lt;M304), 1, 0)
)</f>
        <v>#REF!</v>
      </c>
      <c r="G304" s="45"/>
      <c r="H304" s="46"/>
      <c r="I304" s="47" t="str">
        <f t="shared" si="25"/>
        <v/>
      </c>
      <c r="J304" s="47"/>
      <c r="K304" s="48" t="str">
        <f t="shared" si="22"/>
        <v/>
      </c>
    </row>
    <row r="305" spans="1:11">
      <c r="B305" s="740"/>
      <c r="C305" s="192">
        <f>SUM(G305:K305)</f>
        <v>0</v>
      </c>
      <c r="E305" s="392"/>
      <c r="F305" s="392"/>
      <c r="G305" s="384"/>
      <c r="H305" s="385"/>
      <c r="I305" s="43"/>
      <c r="J305" s="43"/>
      <c r="K305" s="386">
        <f>SUM(K274:K304)</f>
        <v>0</v>
      </c>
    </row>
    <row r="306" spans="1:11">
      <c r="B306" s="740"/>
      <c r="C306" s="14"/>
      <c r="E306" s="392"/>
      <c r="F306" s="392"/>
      <c r="G306" s="384"/>
      <c r="H306" s="385"/>
      <c r="I306" s="43"/>
      <c r="J306" s="43"/>
      <c r="K306" s="386"/>
    </row>
    <row r="307" spans="1:11" s="499" customFormat="1" ht="24.45" thickBot="1">
      <c r="A307" s="498" t="s">
        <v>111</v>
      </c>
      <c r="B307" s="740"/>
      <c r="C307" s="729" t="s">
        <v>111</v>
      </c>
      <c r="D307" s="729"/>
      <c r="E307" s="729"/>
      <c r="F307" s="729"/>
      <c r="G307" s="729"/>
      <c r="H307" s="500"/>
      <c r="I307" s="501"/>
      <c r="J307" s="501"/>
      <c r="K307" s="502"/>
    </row>
    <row r="308" spans="1:11">
      <c r="B308" s="740"/>
      <c r="C308" s="14"/>
      <c r="E308" s="392"/>
      <c r="F308" s="392"/>
      <c r="G308" s="726" t="s">
        <v>70</v>
      </c>
      <c r="H308" s="727"/>
      <c r="I308" s="727"/>
      <c r="J308" s="727"/>
      <c r="K308" s="728"/>
    </row>
    <row r="309" spans="1:11">
      <c r="B309" s="740"/>
      <c r="C309" s="14"/>
      <c r="E309" s="392"/>
      <c r="F309" s="392"/>
      <c r="G309" s="39" t="s">
        <v>83</v>
      </c>
      <c r="H309" s="40">
        <v>6</v>
      </c>
      <c r="I309" s="40" t="s">
        <v>84</v>
      </c>
      <c r="J309" s="40">
        <v>7.81</v>
      </c>
      <c r="K309" s="41" t="s">
        <v>85</v>
      </c>
    </row>
    <row r="310" spans="1:11">
      <c r="B310" s="740"/>
      <c r="C310" s="14"/>
      <c r="E310" s="392"/>
      <c r="F310" s="392"/>
      <c r="G310" s="42" t="s">
        <v>80</v>
      </c>
      <c r="H310" s="43" t="s">
        <v>81</v>
      </c>
      <c r="I310" s="43" t="s">
        <v>82</v>
      </c>
      <c r="J310" s="43" t="s">
        <v>79</v>
      </c>
      <c r="K310" s="44" t="s">
        <v>2</v>
      </c>
    </row>
    <row r="311" spans="1:11">
      <c r="A311" s="746" t="s">
        <v>11</v>
      </c>
      <c r="B311" s="740"/>
      <c r="C311" s="36">
        <f>C304+1</f>
        <v>46388</v>
      </c>
      <c r="D311" s="37" t="str">
        <f t="shared" si="24"/>
        <v>Fri</v>
      </c>
      <c r="E311" s="397" t="e">
        <f>SUM(
  IF(AND(ISNUMBER(G311), ISNUMBER(H311), G311&lt;TIME(13,0,0), H311&gt;TIME(7,45,0)),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IF(AND(ISNUMBER(L311), ISNUMBER(M311), L311&lt;TIME(13,0,0), M311&gt;TIME(7,45,0)), 1, 0)
)</f>
        <v>#REF!</v>
      </c>
      <c r="F311" s="397" t="e">
        <f>SUM(
  IF(AND(ISNUMBER(G311), ISNUMBER(H311), H311&gt;TIME(13,0,0), G311&lt;H311),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IF(AND(ISNUMBER(L311), ISNUMBER(M311), M311&gt;TIME(13,0,0), L311&lt;M311), 1, 0)
)</f>
        <v>#REF!</v>
      </c>
      <c r="G311" s="49"/>
      <c r="H311" s="47"/>
      <c r="I311" s="47" t="str">
        <f t="shared" si="25"/>
        <v/>
      </c>
      <c r="J311" s="47"/>
      <c r="K311" s="48" t="str">
        <f t="shared" ref="K311:K314" si="26">IF(I311="","",((I311-J311)*$H$2)+($J$2*J311))</f>
        <v/>
      </c>
    </row>
    <row r="312" spans="1:11">
      <c r="A312" s="746"/>
      <c r="B312" s="740"/>
      <c r="C312" s="36">
        <f t="shared" si="23"/>
        <v>46389</v>
      </c>
      <c r="D312" s="37" t="str">
        <f t="shared" si="24"/>
        <v>Sat</v>
      </c>
      <c r="E312" s="397" t="e">
        <f>SUM(
  IF(AND(ISNUMBER(G312), ISNUMBER(H312), G312&lt;TIME(13,0,0), H312&gt;TIME(7,45,0)),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IF(AND(ISNUMBER(L312), ISNUMBER(M312), L312&lt;TIME(13,0,0), M312&gt;TIME(7,45,0)), 1, 0)
)</f>
        <v>#REF!</v>
      </c>
      <c r="F312" s="397" t="e">
        <f>SUM(
  IF(AND(ISNUMBER(G312), ISNUMBER(H312), H312&gt;TIME(13,0,0), G312&lt;H312),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IF(AND(ISNUMBER(L312), ISNUMBER(M312), M312&gt;TIME(13,0,0), L312&lt;M312), 1, 0)
)</f>
        <v>#REF!</v>
      </c>
      <c r="G312" s="49"/>
      <c r="H312" s="47"/>
      <c r="I312" s="47" t="str">
        <f t="shared" si="25"/>
        <v/>
      </c>
      <c r="J312" s="47"/>
      <c r="K312" s="48" t="str">
        <f t="shared" si="26"/>
        <v/>
      </c>
    </row>
    <row r="313" spans="1:11">
      <c r="A313" s="746"/>
      <c r="B313" s="740"/>
      <c r="C313" s="36">
        <f t="shared" si="23"/>
        <v>46390</v>
      </c>
      <c r="D313" s="37" t="str">
        <f t="shared" si="24"/>
        <v>Sun</v>
      </c>
      <c r="E313" s="397" t="e">
        <f>SUM(
  IF(AND(ISNUMBER(G313), ISNUMBER(H313), G313&lt;TIME(13,0,0), H313&gt;TIME(7,45,0)),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IF(AND(ISNUMBER(L313), ISNUMBER(M313), L313&lt;TIME(13,0,0), M313&gt;TIME(7,45,0)), 1, 0)
)</f>
        <v>#REF!</v>
      </c>
      <c r="F313" s="397" t="e">
        <f>SUM(
  IF(AND(ISNUMBER(G313), ISNUMBER(H313), H313&gt;TIME(13,0,0), G313&lt;H313),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IF(AND(ISNUMBER(L313), ISNUMBER(M313), M313&gt;TIME(13,0,0), L313&lt;M313), 1, 0)
)</f>
        <v>#REF!</v>
      </c>
      <c r="G313" s="49"/>
      <c r="H313" s="47"/>
      <c r="I313" s="47" t="str">
        <f t="shared" si="25"/>
        <v/>
      </c>
      <c r="J313" s="47"/>
      <c r="K313" s="48" t="str">
        <f t="shared" si="26"/>
        <v/>
      </c>
    </row>
    <row r="314" spans="1:11">
      <c r="A314" s="746"/>
      <c r="B314" s="740"/>
      <c r="C314" s="36">
        <f t="shared" si="23"/>
        <v>46391</v>
      </c>
      <c r="D314" s="37" t="str">
        <f t="shared" si="24"/>
        <v>Mon</v>
      </c>
      <c r="E314" s="397" t="e">
        <f>SUM(
  IF(AND(ISNUMBER(G314), ISNUMBER(H314), G314&lt;TIME(13,0,0), H314&gt;TIME(7,45,0)),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IF(AND(ISNUMBER(L314), ISNUMBER(M314), L314&lt;TIME(13,0,0), M314&gt;TIME(7,45,0)), 1, 0)
)</f>
        <v>#REF!</v>
      </c>
      <c r="F314" s="397" t="e">
        <f>SUM(
  IF(AND(ISNUMBER(G314), ISNUMBER(H314), H314&gt;TIME(13,0,0), G314&lt;H314),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IF(AND(ISNUMBER(L314), ISNUMBER(M314), M314&gt;TIME(13,0,0), L314&lt;M314), 1, 0)
)</f>
        <v>#REF!</v>
      </c>
      <c r="G314" s="49"/>
      <c r="H314" s="47"/>
      <c r="I314" s="47" t="str">
        <f t="shared" si="25"/>
        <v/>
      </c>
      <c r="J314" s="47"/>
      <c r="K314" s="48" t="str">
        <f t="shared" si="26"/>
        <v/>
      </c>
    </row>
    <row r="315" spans="1:11">
      <c r="A315" s="746"/>
      <c r="C315" s="57">
        <f t="shared" si="23"/>
        <v>46392</v>
      </c>
      <c r="D315" s="21" t="str">
        <f t="shared" si="24"/>
        <v>Tue</v>
      </c>
      <c r="E315" s="415" t="e">
        <f>SUM(
  IF(AND(ISNUMBER(G315), ISNUMBER(H315), G315&lt;TIME(13,0,0), H315&gt;TIME(7,45,0)),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IF(AND(ISNUMBER(L315), ISNUMBER(M315), L315&lt;TIME(13,0,0), M315&gt;TIME(7,45,0)), 1, 0)
)</f>
        <v>#REF!</v>
      </c>
      <c r="F315" s="415" t="e">
        <f>SUM(
  IF(AND(ISNUMBER(G315), ISNUMBER(H315), H315&gt;TIME(13,0,0), G315&lt;H315),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IF(AND(ISNUMBER(L315), ISNUMBER(M315), M315&gt;TIME(13,0,0), L315&lt;M315), 1, 0)
)</f>
        <v>#REF!</v>
      </c>
      <c r="G315" s="65"/>
      <c r="H315" s="66"/>
      <c r="I315" s="64" t="str">
        <f t="shared" si="25"/>
        <v/>
      </c>
      <c r="J315" s="64"/>
      <c r="K315" s="62" t="str">
        <f>IF(I315="","",((I315-J315)*$H$309)+($J$309*J315))</f>
        <v/>
      </c>
    </row>
    <row r="316" spans="1:11">
      <c r="A316" s="746"/>
      <c r="C316" s="57">
        <f t="shared" si="23"/>
        <v>46393</v>
      </c>
      <c r="D316" s="21" t="str">
        <f t="shared" si="24"/>
        <v>Wed</v>
      </c>
      <c r="E316" s="415" t="e">
        <f>SUM(
  IF(AND(ISNUMBER(G316), ISNUMBER(H316), G316&lt;TIME(13,0,0), H316&gt;TIME(7,45,0)),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IF(AND(ISNUMBER(L316), ISNUMBER(M316), L316&lt;TIME(13,0,0), M316&gt;TIME(7,45,0)), 1, 0)
)</f>
        <v>#REF!</v>
      </c>
      <c r="F316" s="415" t="e">
        <f>SUM(
  IF(AND(ISNUMBER(G316), ISNUMBER(H316), H316&gt;TIME(13,0,0), G316&lt;H316),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IF(AND(ISNUMBER(L316), ISNUMBER(M316), M316&gt;TIME(13,0,0), L316&lt;M316), 1, 0)
)</f>
        <v>#REF!</v>
      </c>
      <c r="G316" s="65"/>
      <c r="H316" s="66"/>
      <c r="I316" s="64" t="str">
        <f t="shared" si="25"/>
        <v/>
      </c>
      <c r="J316" s="64"/>
      <c r="K316" s="62" t="str">
        <f t="shared" ref="K316:K341" si="27">IF(I316="","",((I316-J316)*$H$309)+($J$309*J316))</f>
        <v/>
      </c>
    </row>
    <row r="317" spans="1:11">
      <c r="A317" s="746"/>
      <c r="C317" s="57">
        <f t="shared" si="23"/>
        <v>46394</v>
      </c>
      <c r="D317" s="21" t="str">
        <f t="shared" si="24"/>
        <v>Thu</v>
      </c>
      <c r="E317" s="415" t="e">
        <f>SUM(
  IF(AND(ISNUMBER(G317), ISNUMBER(H317), G317&lt;TIME(13,0,0), H317&gt;TIME(7,45,0)),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IF(AND(ISNUMBER(L317), ISNUMBER(M317), L317&lt;TIME(13,0,0), M317&gt;TIME(7,45,0)), 1, 0)
)</f>
        <v>#REF!</v>
      </c>
      <c r="F317" s="415" t="e">
        <f>SUM(
  IF(AND(ISNUMBER(G317), ISNUMBER(H317), H317&gt;TIME(13,0,0), G317&lt;H317),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IF(AND(ISNUMBER(L317), ISNUMBER(M317), M317&gt;TIME(13,0,0), L317&lt;M317), 1, 0)
)</f>
        <v>#REF!</v>
      </c>
      <c r="G317" s="65"/>
      <c r="H317" s="66"/>
      <c r="I317" s="64" t="str">
        <f t="shared" si="25"/>
        <v/>
      </c>
      <c r="J317" s="64"/>
      <c r="K317" s="62" t="str">
        <f t="shared" si="27"/>
        <v/>
      </c>
    </row>
    <row r="318" spans="1:11">
      <c r="A318" s="746"/>
      <c r="C318" s="57">
        <f t="shared" si="23"/>
        <v>46395</v>
      </c>
      <c r="D318" s="21" t="str">
        <f t="shared" si="24"/>
        <v>Fri</v>
      </c>
      <c r="E318" s="415" t="e">
        <f>SUM(
  IF(AND(ISNUMBER(G318), ISNUMBER(H318), G318&lt;TIME(13,0,0), H318&gt;TIME(7,45,0)),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IF(AND(ISNUMBER(L318), ISNUMBER(M318), L318&lt;TIME(13,0,0), M318&gt;TIME(7,45,0)), 1, 0)
)</f>
        <v>#REF!</v>
      </c>
      <c r="F318" s="415" t="e">
        <f>SUM(
  IF(AND(ISNUMBER(G318), ISNUMBER(H318), H318&gt;TIME(13,0,0), G318&lt;H318),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IF(AND(ISNUMBER(L318), ISNUMBER(M318), M318&gt;TIME(13,0,0), L318&lt;M318), 1, 0)
)</f>
        <v>#REF!</v>
      </c>
      <c r="G318" s="63"/>
      <c r="H318" s="64"/>
      <c r="I318" s="64" t="str">
        <f t="shared" si="25"/>
        <v/>
      </c>
      <c r="J318" s="64"/>
      <c r="K318" s="62" t="str">
        <f t="shared" si="27"/>
        <v/>
      </c>
    </row>
    <row r="319" spans="1:11">
      <c r="A319" s="746"/>
      <c r="C319" s="57">
        <f t="shared" si="23"/>
        <v>46396</v>
      </c>
      <c r="D319" s="21" t="str">
        <f t="shared" si="24"/>
        <v>Sat</v>
      </c>
      <c r="E319" s="415" t="e">
        <f>SUM(
  IF(AND(ISNUMBER(G319), ISNUMBER(H319), G319&lt;TIME(13,0,0), H319&gt;TIME(7,45,0)),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IF(AND(ISNUMBER(L319), ISNUMBER(M319), L319&lt;TIME(13,0,0), M319&gt;TIME(7,45,0)), 1, 0)
)</f>
        <v>#REF!</v>
      </c>
      <c r="F319" s="415" t="e">
        <f>SUM(
  IF(AND(ISNUMBER(G319), ISNUMBER(H319), H319&gt;TIME(13,0,0), G319&lt;H319),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IF(AND(ISNUMBER(L319), ISNUMBER(M319), M319&gt;TIME(13,0,0), L319&lt;M319), 1, 0)
)</f>
        <v>#REF!</v>
      </c>
      <c r="G319" s="63"/>
      <c r="H319" s="64"/>
      <c r="I319" s="64" t="str">
        <f t="shared" si="25"/>
        <v/>
      </c>
      <c r="J319" s="64"/>
      <c r="K319" s="62" t="str">
        <f t="shared" si="27"/>
        <v/>
      </c>
    </row>
    <row r="320" spans="1:11">
      <c r="A320" s="746"/>
      <c r="C320" s="57">
        <f t="shared" si="23"/>
        <v>46397</v>
      </c>
      <c r="D320" s="21" t="str">
        <f t="shared" si="24"/>
        <v>Sun</v>
      </c>
      <c r="E320" s="415" t="e">
        <f>SUM(
  IF(AND(ISNUMBER(G320), ISNUMBER(H320), G320&lt;TIME(13,0,0), H320&gt;TIME(7,45,0)),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IF(AND(ISNUMBER(L320), ISNUMBER(M320), L320&lt;TIME(13,0,0), M320&gt;TIME(7,45,0)), 1, 0)
)</f>
        <v>#REF!</v>
      </c>
      <c r="F320" s="415" t="e">
        <f>SUM(
  IF(AND(ISNUMBER(G320), ISNUMBER(H320), H320&gt;TIME(13,0,0), G320&lt;H320),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IF(AND(ISNUMBER(L320), ISNUMBER(M320), M320&gt;TIME(13,0,0), L320&lt;M320), 1, 0)
)</f>
        <v>#REF!</v>
      </c>
      <c r="G320" s="63"/>
      <c r="H320" s="64"/>
      <c r="I320" s="64" t="str">
        <f t="shared" si="25"/>
        <v/>
      </c>
      <c r="J320" s="64"/>
      <c r="K320" s="62" t="str">
        <f t="shared" si="27"/>
        <v/>
      </c>
    </row>
    <row r="321" spans="1:11">
      <c r="A321" s="746"/>
      <c r="C321" s="57">
        <f t="shared" si="23"/>
        <v>46398</v>
      </c>
      <c r="D321" s="21" t="str">
        <f t="shared" si="24"/>
        <v>Mon</v>
      </c>
      <c r="E321" s="415" t="e">
        <f>SUM(
  IF(AND(ISNUMBER(G321), ISNUMBER(H321), G321&lt;TIME(13,0,0), H321&gt;TIME(7,45,0)),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IF(AND(ISNUMBER(L321), ISNUMBER(M321), L321&lt;TIME(13,0,0), M321&gt;TIME(7,45,0)), 1, 0)
)</f>
        <v>#REF!</v>
      </c>
      <c r="F321" s="415" t="e">
        <f>SUM(
  IF(AND(ISNUMBER(G321), ISNUMBER(H321), H321&gt;TIME(13,0,0), G321&lt;H321),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IF(AND(ISNUMBER(L321), ISNUMBER(M321), M321&gt;TIME(13,0,0), L321&lt;M321), 1, 0)
)</f>
        <v>#REF!</v>
      </c>
      <c r="G321" s="63"/>
      <c r="H321" s="64"/>
      <c r="I321" s="64" t="str">
        <f t="shared" si="25"/>
        <v/>
      </c>
      <c r="J321" s="64"/>
      <c r="K321" s="62" t="str">
        <f t="shared" si="27"/>
        <v/>
      </c>
    </row>
    <row r="322" spans="1:11">
      <c r="A322" s="746"/>
      <c r="C322" s="57">
        <f t="shared" si="23"/>
        <v>46399</v>
      </c>
      <c r="D322" s="21" t="str">
        <f t="shared" si="24"/>
        <v>Tue</v>
      </c>
      <c r="E322" s="415" t="e">
        <f>SUM(
  IF(AND(ISNUMBER(G322), ISNUMBER(H322), G322&lt;TIME(13,0,0), H322&gt;TIME(7,45,0)),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IF(AND(ISNUMBER(L322), ISNUMBER(M322), L322&lt;TIME(13,0,0), M322&gt;TIME(7,45,0)), 1, 0)
)</f>
        <v>#REF!</v>
      </c>
      <c r="F322" s="415" t="e">
        <f>SUM(
  IF(AND(ISNUMBER(G322), ISNUMBER(H322), H322&gt;TIME(13,0,0), G322&lt;H322),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IF(AND(ISNUMBER(L322), ISNUMBER(M322), M322&gt;TIME(13,0,0), L322&lt;M322), 1, 0)
)</f>
        <v>#REF!</v>
      </c>
      <c r="G322" s="65"/>
      <c r="H322" s="66"/>
      <c r="I322" s="64" t="str">
        <f t="shared" si="25"/>
        <v/>
      </c>
      <c r="J322" s="64"/>
      <c r="K322" s="62" t="str">
        <f t="shared" si="27"/>
        <v/>
      </c>
    </row>
    <row r="323" spans="1:11">
      <c r="A323" s="746"/>
      <c r="C323" s="57">
        <f t="shared" si="23"/>
        <v>46400</v>
      </c>
      <c r="D323" s="21" t="str">
        <f t="shared" si="24"/>
        <v>Wed</v>
      </c>
      <c r="E323" s="415" t="e">
        <f>SUM(
  IF(AND(ISNUMBER(G323), ISNUMBER(H323), G323&lt;TIME(13,0,0), H323&gt;TIME(7,45,0)),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IF(AND(ISNUMBER(L323), ISNUMBER(M323), L323&lt;TIME(13,0,0), M323&gt;TIME(7,45,0)), 1, 0)
)</f>
        <v>#REF!</v>
      </c>
      <c r="F323" s="415" t="e">
        <f>SUM(
  IF(AND(ISNUMBER(G323), ISNUMBER(H323), H323&gt;TIME(13,0,0), G323&lt;H323),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IF(AND(ISNUMBER(L323), ISNUMBER(M323), M323&gt;TIME(13,0,0), L323&lt;M323), 1, 0)
)</f>
        <v>#REF!</v>
      </c>
      <c r="G323" s="65"/>
      <c r="H323" s="66"/>
      <c r="I323" s="64" t="str">
        <f t="shared" si="25"/>
        <v/>
      </c>
      <c r="J323" s="64"/>
      <c r="K323" s="62" t="str">
        <f t="shared" si="27"/>
        <v/>
      </c>
    </row>
    <row r="324" spans="1:11">
      <c r="A324" s="746"/>
      <c r="C324" s="57">
        <f t="shared" si="23"/>
        <v>46401</v>
      </c>
      <c r="D324" s="21" t="str">
        <f t="shared" si="24"/>
        <v>Thu</v>
      </c>
      <c r="E324" s="415" t="e">
        <f>SUM(
  IF(AND(ISNUMBER(G324), ISNUMBER(H324), G324&lt;TIME(13,0,0), H324&gt;TIME(7,45,0)),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IF(AND(ISNUMBER(L324), ISNUMBER(M324), L324&lt;TIME(13,0,0), M324&gt;TIME(7,45,0)), 1, 0)
)</f>
        <v>#REF!</v>
      </c>
      <c r="F324" s="415" t="e">
        <f>SUM(
  IF(AND(ISNUMBER(G324), ISNUMBER(H324), H324&gt;TIME(13,0,0), G324&lt;H324),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IF(AND(ISNUMBER(L324), ISNUMBER(M324), M324&gt;TIME(13,0,0), L324&lt;M324), 1, 0)
)</f>
        <v>#REF!</v>
      </c>
      <c r="G324" s="65"/>
      <c r="H324" s="66"/>
      <c r="I324" s="64" t="str">
        <f t="shared" si="25"/>
        <v/>
      </c>
      <c r="J324" s="64"/>
      <c r="K324" s="62" t="str">
        <f t="shared" si="27"/>
        <v/>
      </c>
    </row>
    <row r="325" spans="1:11">
      <c r="A325" s="746"/>
      <c r="C325" s="57">
        <f t="shared" si="23"/>
        <v>46402</v>
      </c>
      <c r="D325" s="21" t="str">
        <f t="shared" si="24"/>
        <v>Fri</v>
      </c>
      <c r="E325" s="415" t="e">
        <f>SUM(
  IF(AND(ISNUMBER(G325), ISNUMBER(H325), G325&lt;TIME(13,0,0), H325&gt;TIME(7,45,0)),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IF(AND(ISNUMBER(L325), ISNUMBER(M325), L325&lt;TIME(13,0,0), M325&gt;TIME(7,45,0)), 1, 0)
)</f>
        <v>#REF!</v>
      </c>
      <c r="F325" s="415" t="e">
        <f>SUM(
  IF(AND(ISNUMBER(G325), ISNUMBER(H325), H325&gt;TIME(13,0,0), G325&lt;H325),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IF(AND(ISNUMBER(L325), ISNUMBER(M325), M325&gt;TIME(13,0,0), L325&lt;M325), 1, 0)
)</f>
        <v>#REF!</v>
      </c>
      <c r="G325" s="63"/>
      <c r="H325" s="64"/>
      <c r="I325" s="64" t="str">
        <f t="shared" si="25"/>
        <v/>
      </c>
      <c r="J325" s="64"/>
      <c r="K325" s="62" t="str">
        <f t="shared" si="27"/>
        <v/>
      </c>
    </row>
    <row r="326" spans="1:11">
      <c r="A326" s="746"/>
      <c r="C326" s="57">
        <f t="shared" si="23"/>
        <v>46403</v>
      </c>
      <c r="D326" s="21" t="str">
        <f t="shared" si="24"/>
        <v>Sat</v>
      </c>
      <c r="E326" s="415" t="e">
        <f>SUM(
  IF(AND(ISNUMBER(G326), ISNUMBER(H326), G326&lt;TIME(13,0,0), H326&gt;TIME(7,45,0)),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IF(AND(ISNUMBER(L326), ISNUMBER(M326), L326&lt;TIME(13,0,0), M326&gt;TIME(7,45,0)), 1, 0)
)</f>
        <v>#REF!</v>
      </c>
      <c r="F326" s="415" t="e">
        <f>SUM(
  IF(AND(ISNUMBER(G326), ISNUMBER(H326), H326&gt;TIME(13,0,0), G326&lt;H326),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IF(AND(ISNUMBER(L326), ISNUMBER(M326), M326&gt;TIME(13,0,0), L326&lt;M326), 1, 0)
)</f>
        <v>#REF!</v>
      </c>
      <c r="G326" s="63"/>
      <c r="H326" s="64"/>
      <c r="I326" s="64" t="str">
        <f t="shared" si="25"/>
        <v/>
      </c>
      <c r="J326" s="64"/>
      <c r="K326" s="62" t="str">
        <f t="shared" si="27"/>
        <v/>
      </c>
    </row>
    <row r="327" spans="1:11" ht="14.3" customHeight="1">
      <c r="A327" s="746"/>
      <c r="C327" s="57">
        <f t="shared" si="23"/>
        <v>46404</v>
      </c>
      <c r="D327" s="21" t="str">
        <f t="shared" si="24"/>
        <v>Sun</v>
      </c>
      <c r="E327" s="415" t="e">
        <f>SUM(
  IF(AND(ISNUMBER(G327), ISNUMBER(H327), G327&lt;TIME(13,0,0), H327&gt;TIME(7,45,0)),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IF(AND(ISNUMBER(L327), ISNUMBER(M327), L327&lt;TIME(13,0,0), M327&gt;TIME(7,45,0)), 1, 0)
)</f>
        <v>#REF!</v>
      </c>
      <c r="F327" s="415" t="e">
        <f>SUM(
  IF(AND(ISNUMBER(G327), ISNUMBER(H327), H327&gt;TIME(13,0,0), G327&lt;H327),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IF(AND(ISNUMBER(L327), ISNUMBER(M327), M327&gt;TIME(13,0,0), L327&lt;M327), 1, 0)
)</f>
        <v>#REF!</v>
      </c>
      <c r="G327" s="63"/>
      <c r="H327" s="64"/>
      <c r="I327" s="64" t="str">
        <f t="shared" si="25"/>
        <v/>
      </c>
      <c r="J327" s="64"/>
      <c r="K327" s="62" t="str">
        <f t="shared" si="27"/>
        <v/>
      </c>
    </row>
    <row r="328" spans="1:11">
      <c r="A328" s="746"/>
      <c r="C328" s="57">
        <f t="shared" si="23"/>
        <v>46405</v>
      </c>
      <c r="D328" s="21" t="str">
        <f t="shared" si="24"/>
        <v>Mon</v>
      </c>
      <c r="E328" s="415" t="e">
        <f>SUM(
  IF(AND(ISNUMBER(G328), ISNUMBER(H328), G328&lt;TIME(13,0,0), H328&gt;TIME(7,45,0)),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IF(AND(ISNUMBER(L328), ISNUMBER(M328), L328&lt;TIME(13,0,0), M328&gt;TIME(7,45,0)), 1, 0)
)</f>
        <v>#REF!</v>
      </c>
      <c r="F328" s="415" t="e">
        <f>SUM(
  IF(AND(ISNUMBER(G328), ISNUMBER(H328), H328&gt;TIME(13,0,0), G328&lt;H328),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IF(AND(ISNUMBER(L328), ISNUMBER(M328), M328&gt;TIME(13,0,0), L328&lt;M328), 1, 0)
)</f>
        <v>#REF!</v>
      </c>
      <c r="G328" s="63"/>
      <c r="H328" s="64"/>
      <c r="I328" s="64" t="str">
        <f t="shared" si="25"/>
        <v/>
      </c>
      <c r="J328" s="64"/>
      <c r="K328" s="62" t="str">
        <f t="shared" si="27"/>
        <v/>
      </c>
    </row>
    <row r="329" spans="1:11">
      <c r="A329" s="746"/>
      <c r="C329" s="57">
        <f t="shared" si="23"/>
        <v>46406</v>
      </c>
      <c r="D329" s="21" t="str">
        <f t="shared" si="24"/>
        <v>Tue</v>
      </c>
      <c r="E329" s="415" t="e">
        <f>SUM(
  IF(AND(ISNUMBER(G329), ISNUMBER(H329), G329&lt;TIME(13,0,0), H329&gt;TIME(7,45,0)),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IF(AND(ISNUMBER(L329), ISNUMBER(M329), L329&lt;TIME(13,0,0), M329&gt;TIME(7,45,0)), 1, 0)
)</f>
        <v>#REF!</v>
      </c>
      <c r="F329" s="415" t="e">
        <f>SUM(
  IF(AND(ISNUMBER(G329), ISNUMBER(H329), H329&gt;TIME(13,0,0), G329&lt;H329),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IF(AND(ISNUMBER(L329), ISNUMBER(M329), M329&gt;TIME(13,0,0), L329&lt;M329), 1, 0)
)</f>
        <v>#REF!</v>
      </c>
      <c r="G329" s="65"/>
      <c r="H329" s="66"/>
      <c r="I329" s="64" t="str">
        <f t="shared" si="25"/>
        <v/>
      </c>
      <c r="J329" s="64"/>
      <c r="K329" s="62" t="str">
        <f t="shared" si="27"/>
        <v/>
      </c>
    </row>
    <row r="330" spans="1:11">
      <c r="A330" s="746"/>
      <c r="C330" s="57">
        <f t="shared" si="23"/>
        <v>46407</v>
      </c>
      <c r="D330" s="21" t="str">
        <f t="shared" si="24"/>
        <v>Wed</v>
      </c>
      <c r="E330" s="415" t="e">
        <f>SUM(
  IF(AND(ISNUMBER(G330), ISNUMBER(H330), G330&lt;TIME(13,0,0), H330&gt;TIME(7,45,0)),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IF(AND(ISNUMBER(L330), ISNUMBER(M330), L330&lt;TIME(13,0,0), M330&gt;TIME(7,45,0)), 1, 0)
)</f>
        <v>#REF!</v>
      </c>
      <c r="F330" s="415" t="e">
        <f>SUM(
  IF(AND(ISNUMBER(G330), ISNUMBER(H330), H330&gt;TIME(13,0,0), G330&lt;H330),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IF(AND(ISNUMBER(L330), ISNUMBER(M330), M330&gt;TIME(13,0,0), L330&lt;M330), 1, 0)
)</f>
        <v>#REF!</v>
      </c>
      <c r="G330" s="65"/>
      <c r="H330" s="66"/>
      <c r="I330" s="64" t="str">
        <f t="shared" si="25"/>
        <v/>
      </c>
      <c r="J330" s="64"/>
      <c r="K330" s="62" t="str">
        <f t="shared" si="27"/>
        <v/>
      </c>
    </row>
    <row r="331" spans="1:11">
      <c r="A331" s="746"/>
      <c r="C331" s="57">
        <f t="shared" si="23"/>
        <v>46408</v>
      </c>
      <c r="D331" s="21" t="str">
        <f t="shared" si="24"/>
        <v>Thu</v>
      </c>
      <c r="E331" s="415" t="e">
        <f>SUM(
  IF(AND(ISNUMBER(G331), ISNUMBER(H331), G331&lt;TIME(13,0,0), H331&gt;TIME(7,45,0)),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IF(AND(ISNUMBER(L331), ISNUMBER(M331), L331&lt;TIME(13,0,0), M331&gt;TIME(7,45,0)), 1, 0)
)</f>
        <v>#REF!</v>
      </c>
      <c r="F331" s="415" t="e">
        <f>SUM(
  IF(AND(ISNUMBER(G331), ISNUMBER(H331), H331&gt;TIME(13,0,0), G331&lt;H331),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IF(AND(ISNUMBER(L331), ISNUMBER(M331), M331&gt;TIME(13,0,0), L331&lt;M331), 1, 0)
)</f>
        <v>#REF!</v>
      </c>
      <c r="G331" s="65"/>
      <c r="H331" s="66"/>
      <c r="I331" s="64" t="str">
        <f t="shared" si="25"/>
        <v/>
      </c>
      <c r="J331" s="64"/>
      <c r="K331" s="62" t="str">
        <f t="shared" si="27"/>
        <v/>
      </c>
    </row>
    <row r="332" spans="1:11">
      <c r="A332" s="746"/>
      <c r="C332" s="57">
        <f t="shared" si="23"/>
        <v>46409</v>
      </c>
      <c r="D332" s="21" t="str">
        <f t="shared" si="24"/>
        <v>Fri</v>
      </c>
      <c r="E332" s="415" t="e">
        <f>SUM(
  IF(AND(ISNUMBER(G332), ISNUMBER(H332), G332&lt;TIME(13,0,0), H332&gt;TIME(7,45,0)),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IF(AND(ISNUMBER(L332), ISNUMBER(M332), L332&lt;TIME(13,0,0), M332&gt;TIME(7,45,0)), 1, 0)
)</f>
        <v>#REF!</v>
      </c>
      <c r="F332" s="415" t="e">
        <f>SUM(
  IF(AND(ISNUMBER(G332), ISNUMBER(H332), H332&gt;TIME(13,0,0), G332&lt;H332),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IF(AND(ISNUMBER(L332), ISNUMBER(M332), M332&gt;TIME(13,0,0), L332&lt;M332), 1, 0)
)</f>
        <v>#REF!</v>
      </c>
      <c r="G332" s="63"/>
      <c r="H332" s="64"/>
      <c r="I332" s="64" t="str">
        <f t="shared" si="25"/>
        <v/>
      </c>
      <c r="J332" s="64"/>
      <c r="K332" s="62" t="str">
        <f t="shared" si="27"/>
        <v/>
      </c>
    </row>
    <row r="333" spans="1:11">
      <c r="A333" s="746"/>
      <c r="C333" s="57">
        <f t="shared" si="23"/>
        <v>46410</v>
      </c>
      <c r="D333" s="21" t="str">
        <f t="shared" si="24"/>
        <v>Sat</v>
      </c>
      <c r="E333" s="415" t="e">
        <f>SUM(
  IF(AND(ISNUMBER(G333), ISNUMBER(H333), G333&lt;TIME(13,0,0), H333&gt;TIME(7,45,0)),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IF(AND(ISNUMBER(L333), ISNUMBER(M333), L333&lt;TIME(13,0,0), M333&gt;TIME(7,45,0)), 1, 0)
)</f>
        <v>#REF!</v>
      </c>
      <c r="F333" s="415" t="e">
        <f>SUM(
  IF(AND(ISNUMBER(G333), ISNUMBER(H333), H333&gt;TIME(13,0,0), G333&lt;H333),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IF(AND(ISNUMBER(L333), ISNUMBER(M333), M333&gt;TIME(13,0,0), L333&lt;M333), 1, 0)
)</f>
        <v>#REF!</v>
      </c>
      <c r="G333" s="63"/>
      <c r="H333" s="64"/>
      <c r="I333" s="64" t="str">
        <f t="shared" si="25"/>
        <v/>
      </c>
      <c r="J333" s="64"/>
      <c r="K333" s="62" t="str">
        <f t="shared" si="27"/>
        <v/>
      </c>
    </row>
    <row r="334" spans="1:11">
      <c r="A334" s="746"/>
      <c r="C334" s="57">
        <f t="shared" ref="C334:C386" si="28">C333+1</f>
        <v>46411</v>
      </c>
      <c r="D334" s="21" t="str">
        <f t="shared" si="24"/>
        <v>Sun</v>
      </c>
      <c r="E334" s="415" t="e">
        <f>SUM(
  IF(AND(ISNUMBER(G334), ISNUMBER(H334), G334&lt;TIME(13,0,0), H334&gt;TIME(7,45,0)),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IF(AND(ISNUMBER(L334), ISNUMBER(M334), L334&lt;TIME(13,0,0), M334&gt;TIME(7,45,0)), 1, 0)
)</f>
        <v>#REF!</v>
      </c>
      <c r="F334" s="415" t="e">
        <f>SUM(
  IF(AND(ISNUMBER(G334), ISNUMBER(H334), H334&gt;TIME(13,0,0), G334&lt;H334),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IF(AND(ISNUMBER(L334), ISNUMBER(M334), M334&gt;TIME(13,0,0), L334&lt;M334), 1, 0)
)</f>
        <v>#REF!</v>
      </c>
      <c r="G334" s="63"/>
      <c r="H334" s="64"/>
      <c r="I334" s="64" t="str">
        <f t="shared" si="25"/>
        <v/>
      </c>
      <c r="J334" s="64"/>
      <c r="K334" s="62" t="str">
        <f t="shared" si="27"/>
        <v/>
      </c>
    </row>
    <row r="335" spans="1:11">
      <c r="A335" s="746"/>
      <c r="C335" s="57">
        <f t="shared" si="28"/>
        <v>46412</v>
      </c>
      <c r="D335" s="21" t="str">
        <f t="shared" si="24"/>
        <v>Mon</v>
      </c>
      <c r="E335" s="415" t="e">
        <f>SUM(
  IF(AND(ISNUMBER(G335), ISNUMBER(H335), G335&lt;TIME(13,0,0), H335&gt;TIME(7,45,0)),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IF(AND(ISNUMBER(L335), ISNUMBER(M335), L335&lt;TIME(13,0,0), M335&gt;TIME(7,45,0)), 1, 0)
)</f>
        <v>#REF!</v>
      </c>
      <c r="F335" s="415" t="e">
        <f>SUM(
  IF(AND(ISNUMBER(G335), ISNUMBER(H335), H335&gt;TIME(13,0,0), G335&lt;H335),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IF(AND(ISNUMBER(L335), ISNUMBER(M335), M335&gt;TIME(13,0,0), L335&lt;M335), 1, 0)
)</f>
        <v>#REF!</v>
      </c>
      <c r="G335" s="63"/>
      <c r="H335" s="64"/>
      <c r="I335" s="64" t="str">
        <f t="shared" si="25"/>
        <v/>
      </c>
      <c r="J335" s="64"/>
      <c r="K335" s="62" t="str">
        <f t="shared" si="27"/>
        <v/>
      </c>
    </row>
    <row r="336" spans="1:11">
      <c r="A336" s="746"/>
      <c r="C336" s="57">
        <f t="shared" si="28"/>
        <v>46413</v>
      </c>
      <c r="D336" s="21" t="str">
        <f t="shared" si="24"/>
        <v>Tue</v>
      </c>
      <c r="E336" s="415" t="e">
        <f>SUM(
  IF(AND(ISNUMBER(G336), ISNUMBER(H336), G336&lt;TIME(13,0,0), H336&gt;TIME(7,45,0)),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IF(AND(ISNUMBER(L336), ISNUMBER(M336), L336&lt;TIME(13,0,0), M336&gt;TIME(7,45,0)), 1, 0)
)</f>
        <v>#REF!</v>
      </c>
      <c r="F336" s="415" t="e">
        <f>SUM(
  IF(AND(ISNUMBER(G336), ISNUMBER(H336), H336&gt;TIME(13,0,0), G336&lt;H336),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IF(AND(ISNUMBER(L336), ISNUMBER(M336), M336&gt;TIME(13,0,0), L336&lt;M336), 1, 0)
)</f>
        <v>#REF!</v>
      </c>
      <c r="G336" s="65"/>
      <c r="H336" s="66"/>
      <c r="I336" s="64" t="str">
        <f t="shared" si="25"/>
        <v/>
      </c>
      <c r="J336" s="64"/>
      <c r="K336" s="62" t="str">
        <f t="shared" si="27"/>
        <v/>
      </c>
    </row>
    <row r="337" spans="1:11">
      <c r="A337" s="746"/>
      <c r="C337" s="57">
        <f t="shared" si="28"/>
        <v>46414</v>
      </c>
      <c r="D337" s="21" t="str">
        <f t="shared" si="24"/>
        <v>Wed</v>
      </c>
      <c r="E337" s="415" t="e">
        <f>SUM(
  IF(AND(ISNUMBER(G337), ISNUMBER(H337), G337&lt;TIME(13,0,0), H337&gt;TIME(7,45,0)),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IF(AND(ISNUMBER(L337), ISNUMBER(M337), L337&lt;TIME(13,0,0), M337&gt;TIME(7,45,0)), 1, 0)
)</f>
        <v>#REF!</v>
      </c>
      <c r="F337" s="415" t="e">
        <f>SUM(
  IF(AND(ISNUMBER(G337), ISNUMBER(H337), H337&gt;TIME(13,0,0), G337&lt;H337),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IF(AND(ISNUMBER(L337), ISNUMBER(M337), M337&gt;TIME(13,0,0), L337&lt;M337), 1, 0)
)</f>
        <v>#REF!</v>
      </c>
      <c r="G337" s="65"/>
      <c r="H337" s="66"/>
      <c r="I337" s="64" t="str">
        <f t="shared" si="25"/>
        <v/>
      </c>
      <c r="J337" s="64"/>
      <c r="K337" s="62" t="str">
        <f t="shared" si="27"/>
        <v/>
      </c>
    </row>
    <row r="338" spans="1:11">
      <c r="A338" s="746"/>
      <c r="C338" s="57">
        <f t="shared" si="28"/>
        <v>46415</v>
      </c>
      <c r="D338" s="21" t="str">
        <f t="shared" si="24"/>
        <v>Thu</v>
      </c>
      <c r="E338" s="415" t="e">
        <f>SUM(
  IF(AND(ISNUMBER(G338), ISNUMBER(H338), G338&lt;TIME(13,0,0), H338&gt;TIME(7,45,0)),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IF(AND(ISNUMBER(L338), ISNUMBER(M338), L338&lt;TIME(13,0,0), M338&gt;TIME(7,45,0)), 1, 0)
)</f>
        <v>#REF!</v>
      </c>
      <c r="F338" s="415" t="e">
        <f>SUM(
  IF(AND(ISNUMBER(G338), ISNUMBER(H338), H338&gt;TIME(13,0,0), G338&lt;H338),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IF(AND(ISNUMBER(L338), ISNUMBER(M338), M338&gt;TIME(13,0,0), L338&lt;M338), 1, 0)
)</f>
        <v>#REF!</v>
      </c>
      <c r="G338" s="65"/>
      <c r="H338" s="66"/>
      <c r="I338" s="64" t="str">
        <f t="shared" si="25"/>
        <v/>
      </c>
      <c r="J338" s="64"/>
      <c r="K338" s="62" t="str">
        <f t="shared" si="27"/>
        <v/>
      </c>
    </row>
    <row r="339" spans="1:11">
      <c r="A339" s="746"/>
      <c r="C339" s="57">
        <f t="shared" si="28"/>
        <v>46416</v>
      </c>
      <c r="D339" s="21" t="str">
        <f t="shared" si="24"/>
        <v>Fri</v>
      </c>
      <c r="E339" s="415" t="e">
        <f>SUM(
  IF(AND(ISNUMBER(G339), ISNUMBER(H339), G339&lt;TIME(13,0,0), H339&gt;TIME(7,45,0)),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IF(AND(ISNUMBER(L339), ISNUMBER(M339), L339&lt;TIME(13,0,0), M339&gt;TIME(7,45,0)), 1, 0)
)</f>
        <v>#REF!</v>
      </c>
      <c r="F339" s="415" t="e">
        <f>SUM(
  IF(AND(ISNUMBER(G339), ISNUMBER(H339), H339&gt;TIME(13,0,0), G339&lt;H339),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IF(AND(ISNUMBER(L339), ISNUMBER(M339), M339&gt;TIME(13,0,0), L339&lt;M339), 1, 0)
)</f>
        <v>#REF!</v>
      </c>
      <c r="G339" s="63"/>
      <c r="H339" s="64"/>
      <c r="I339" s="64" t="str">
        <f t="shared" si="25"/>
        <v/>
      </c>
      <c r="J339" s="64"/>
      <c r="K339" s="62" t="str">
        <f t="shared" si="27"/>
        <v/>
      </c>
    </row>
    <row r="340" spans="1:11">
      <c r="A340" s="746"/>
      <c r="C340" s="57">
        <f t="shared" si="28"/>
        <v>46417</v>
      </c>
      <c r="D340" s="21" t="str">
        <f t="shared" si="24"/>
        <v>Sat</v>
      </c>
      <c r="E340" s="415" t="e">
        <f>SUM(
  IF(AND(ISNUMBER(G340), ISNUMBER(H340), G340&lt;TIME(13,0,0), H340&gt;TIME(7,45,0)),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IF(AND(ISNUMBER(L340), ISNUMBER(M340), L340&lt;TIME(13,0,0), M340&gt;TIME(7,45,0)), 1, 0)
)</f>
        <v>#REF!</v>
      </c>
      <c r="F340" s="415" t="e">
        <f>SUM(
  IF(AND(ISNUMBER(G340), ISNUMBER(H340), H340&gt;TIME(13,0,0), G340&lt;H340),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IF(AND(ISNUMBER(L340), ISNUMBER(M340), M340&gt;TIME(13,0,0), L340&lt;M340), 1, 0)
)</f>
        <v>#REF!</v>
      </c>
      <c r="G340" s="63"/>
      <c r="H340" s="64"/>
      <c r="I340" s="64" t="str">
        <f t="shared" si="25"/>
        <v/>
      </c>
      <c r="J340" s="64"/>
      <c r="K340" s="62" t="str">
        <f t="shared" si="27"/>
        <v/>
      </c>
    </row>
    <row r="341" spans="1:11">
      <c r="A341" s="746"/>
      <c r="C341" s="57">
        <f t="shared" si="28"/>
        <v>46418</v>
      </c>
      <c r="D341" s="21" t="str">
        <f t="shared" si="24"/>
        <v>Sun</v>
      </c>
      <c r="E341" s="415" t="e">
        <f>SUM(
  IF(AND(ISNUMBER(G341), ISNUMBER(H341), G341&lt;TIME(13,0,0), H341&gt;TIME(7,45,0)),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IF(AND(ISNUMBER(L341), ISNUMBER(M341), L341&lt;TIME(13,0,0), M341&gt;TIME(7,45,0)), 1, 0)
)</f>
        <v>#REF!</v>
      </c>
      <c r="F341" s="415" t="e">
        <f>SUM(
  IF(AND(ISNUMBER(G341), ISNUMBER(H341), H341&gt;TIME(13,0,0), G341&lt;H341),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IF(AND(ISNUMBER(L341), ISNUMBER(M341), M341&gt;TIME(13,0,0), L341&lt;M341), 1, 0)
)</f>
        <v>#REF!</v>
      </c>
      <c r="G341" s="63"/>
      <c r="H341" s="64"/>
      <c r="I341" s="64" t="str">
        <f t="shared" si="25"/>
        <v/>
      </c>
      <c r="J341" s="64"/>
      <c r="K341" s="62" t="str">
        <f t="shared" si="27"/>
        <v/>
      </c>
    </row>
    <row r="342" spans="1:11">
      <c r="C342" s="192">
        <f>SUM(G342:K342)</f>
        <v>0</v>
      </c>
      <c r="E342" s="392"/>
      <c r="F342" s="392"/>
      <c r="G342" s="42"/>
      <c r="H342" s="43"/>
      <c r="I342" s="43"/>
      <c r="J342" s="43"/>
      <c r="K342" s="386">
        <f>SUM(K311:K341)</f>
        <v>0</v>
      </c>
    </row>
    <row r="343" spans="1:11">
      <c r="C343" s="14"/>
      <c r="E343" s="392"/>
      <c r="F343" s="392"/>
      <c r="G343" s="42"/>
      <c r="H343" s="43"/>
      <c r="I343" s="43"/>
      <c r="J343" s="43"/>
      <c r="K343" s="386"/>
    </row>
    <row r="344" spans="1:11" ht="14.95" thickBot="1">
      <c r="C344" s="14"/>
      <c r="E344" s="392"/>
      <c r="F344" s="392"/>
      <c r="G344" s="42"/>
      <c r="H344" s="43"/>
      <c r="I344" s="43"/>
      <c r="J344" s="43"/>
      <c r="K344" s="386"/>
    </row>
    <row r="345" spans="1:11">
      <c r="A345" s="736" t="s">
        <v>12</v>
      </c>
      <c r="B345" s="393"/>
      <c r="C345" s="441">
        <f>C341+1</f>
        <v>46419</v>
      </c>
      <c r="D345" s="442" t="str">
        <f t="shared" si="24"/>
        <v>Mon</v>
      </c>
      <c r="E345" s="447" t="e">
        <f>SUM(
  IF(AND(ISNUMBER(G345), ISNUMBER(H345), G345&lt;TIME(13,0,0), H345&gt;TIME(7,45,0)),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IF(AND(ISNUMBER(L345), ISNUMBER(M345), L345&lt;TIME(13,0,0), M345&gt;TIME(7,45,0)), 1, 0)
)</f>
        <v>#REF!</v>
      </c>
      <c r="F345" s="447" t="e">
        <f>SUM(
  IF(AND(ISNUMBER(G345), ISNUMBER(H345), H345&gt;TIME(13,0,0), G345&lt;H345),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IF(AND(ISNUMBER(L345), ISNUMBER(M345), M345&gt;TIME(13,0,0), L345&lt;M345), 1, 0)
)</f>
        <v>#REF!</v>
      </c>
      <c r="G345" s="443"/>
      <c r="H345" s="442"/>
      <c r="I345" s="442" t="str">
        <f t="shared" si="25"/>
        <v/>
      </c>
      <c r="J345" s="442"/>
      <c r="K345" s="444" t="str">
        <f t="shared" ref="K345:K372" si="29">IF(I345="","",((I345-J345)*$H$2)+($J$2*J345))</f>
        <v/>
      </c>
    </row>
    <row r="346" spans="1:11">
      <c r="A346" s="737"/>
      <c r="B346" s="394"/>
      <c r="C346" s="445">
        <f t="shared" si="28"/>
        <v>46420</v>
      </c>
      <c r="D346" s="446" t="str">
        <f t="shared" si="24"/>
        <v>Tue</v>
      </c>
      <c r="E346" s="447" t="e">
        <f>SUM(
  IF(AND(ISNUMBER(G346), ISNUMBER(H346), G346&lt;TIME(13,0,0), H346&gt;TIME(7,45,0)),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IF(AND(ISNUMBER(L346), ISNUMBER(M346), L346&lt;TIME(13,0,0), M346&gt;TIME(7,45,0)), 1, 0)
)</f>
        <v>#REF!</v>
      </c>
      <c r="F346" s="447" t="e">
        <f>SUM(
  IF(AND(ISNUMBER(G346), ISNUMBER(H346), H346&gt;TIME(13,0,0), G346&lt;H346),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IF(AND(ISNUMBER(L346), ISNUMBER(M346), M346&gt;TIME(13,0,0), L346&lt;M346), 1, 0)
)</f>
        <v>#REF!</v>
      </c>
      <c r="G346" s="448"/>
      <c r="H346" s="449"/>
      <c r="I346" s="446" t="str">
        <f t="shared" si="25"/>
        <v/>
      </c>
      <c r="J346" s="446"/>
      <c r="K346" s="450" t="str">
        <f t="shared" si="29"/>
        <v/>
      </c>
    </row>
    <row r="347" spans="1:11">
      <c r="A347" s="737"/>
      <c r="B347" s="394"/>
      <c r="C347" s="445">
        <f t="shared" si="28"/>
        <v>46421</v>
      </c>
      <c r="D347" s="446" t="str">
        <f t="shared" si="24"/>
        <v>Wed</v>
      </c>
      <c r="E347" s="447" t="e">
        <f>SUM(
  IF(AND(ISNUMBER(G347), ISNUMBER(H347), G347&lt;TIME(13,0,0), H347&gt;TIME(7,45,0)),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IF(AND(ISNUMBER(L347), ISNUMBER(M347), L347&lt;TIME(13,0,0), M347&gt;TIME(7,45,0)), 1, 0)
)</f>
        <v>#REF!</v>
      </c>
      <c r="F347" s="447" t="e">
        <f>SUM(
  IF(AND(ISNUMBER(G347), ISNUMBER(H347), H347&gt;TIME(13,0,0), G347&lt;H347),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IF(AND(ISNUMBER(L347), ISNUMBER(M347), M347&gt;TIME(13,0,0), L347&lt;M347), 1, 0)
)</f>
        <v>#REF!</v>
      </c>
      <c r="G347" s="448"/>
      <c r="H347" s="449"/>
      <c r="I347" s="446" t="str">
        <f t="shared" si="25"/>
        <v/>
      </c>
      <c r="J347" s="446"/>
      <c r="K347" s="450" t="str">
        <f t="shared" si="29"/>
        <v/>
      </c>
    </row>
    <row r="348" spans="1:11">
      <c r="A348" s="737"/>
      <c r="B348" s="394"/>
      <c r="C348" s="445">
        <f t="shared" si="28"/>
        <v>46422</v>
      </c>
      <c r="D348" s="446" t="str">
        <f t="shared" si="24"/>
        <v>Thu</v>
      </c>
      <c r="E348" s="447" t="e">
        <f>SUM(
  IF(AND(ISNUMBER(G348), ISNUMBER(H348), G348&lt;TIME(13,0,0), H348&gt;TIME(7,45,0)),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IF(AND(ISNUMBER(L348), ISNUMBER(M348), L348&lt;TIME(13,0,0), M348&gt;TIME(7,45,0)), 1, 0)
)</f>
        <v>#REF!</v>
      </c>
      <c r="F348" s="447" t="e">
        <f>SUM(
  IF(AND(ISNUMBER(G348), ISNUMBER(H348), H348&gt;TIME(13,0,0), G348&lt;H348),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IF(AND(ISNUMBER(L348), ISNUMBER(M348), M348&gt;TIME(13,0,0), L348&lt;M348), 1, 0)
)</f>
        <v>#REF!</v>
      </c>
      <c r="G348" s="448"/>
      <c r="H348" s="449"/>
      <c r="I348" s="446" t="str">
        <f t="shared" si="25"/>
        <v/>
      </c>
      <c r="J348" s="446"/>
      <c r="K348" s="450" t="str">
        <f t="shared" si="29"/>
        <v/>
      </c>
    </row>
    <row r="349" spans="1:11">
      <c r="A349" s="737"/>
      <c r="B349" s="394"/>
      <c r="C349" s="445">
        <f t="shared" si="28"/>
        <v>46423</v>
      </c>
      <c r="D349" s="446" t="str">
        <f t="shared" si="24"/>
        <v>Fri</v>
      </c>
      <c r="E349" s="447" t="e">
        <f>SUM(
  IF(AND(ISNUMBER(G349), ISNUMBER(H349), G349&lt;TIME(13,0,0), H349&gt;TIME(7,45,0)),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IF(AND(ISNUMBER(L349), ISNUMBER(M349), L349&lt;TIME(13,0,0), M349&gt;TIME(7,45,0)), 1, 0)
)</f>
        <v>#REF!</v>
      </c>
      <c r="F349" s="447" t="e">
        <f>SUM(
  IF(AND(ISNUMBER(G349), ISNUMBER(H349), H349&gt;TIME(13,0,0), G349&lt;H349),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IF(AND(ISNUMBER(L349), ISNUMBER(M349), M349&gt;TIME(13,0,0), L349&lt;M349), 1, 0)
)</f>
        <v>#REF!</v>
      </c>
      <c r="G349" s="451"/>
      <c r="H349" s="446"/>
      <c r="I349" s="446" t="str">
        <f t="shared" si="25"/>
        <v/>
      </c>
      <c r="J349" s="446"/>
      <c r="K349" s="450" t="str">
        <f t="shared" si="29"/>
        <v/>
      </c>
    </row>
    <row r="350" spans="1:11">
      <c r="A350" s="737"/>
      <c r="B350" s="394"/>
      <c r="C350" s="445">
        <f t="shared" si="28"/>
        <v>46424</v>
      </c>
      <c r="D350" s="446" t="str">
        <f t="shared" si="24"/>
        <v>Sat</v>
      </c>
      <c r="E350" s="447" t="e">
        <f>SUM(
  IF(AND(ISNUMBER(G350), ISNUMBER(H350), G350&lt;TIME(13,0,0), H350&gt;TIME(7,45,0)),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IF(AND(ISNUMBER(L350), ISNUMBER(M350), L350&lt;TIME(13,0,0), M350&gt;TIME(7,45,0)), 1, 0)
)</f>
        <v>#REF!</v>
      </c>
      <c r="F350" s="447" t="e">
        <f>SUM(
  IF(AND(ISNUMBER(G350), ISNUMBER(H350), H350&gt;TIME(13,0,0), G350&lt;H350),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IF(AND(ISNUMBER(L350), ISNUMBER(M350), M350&gt;TIME(13,0,0), L350&lt;M350), 1, 0)
)</f>
        <v>#REF!</v>
      </c>
      <c r="G350" s="451"/>
      <c r="H350" s="446"/>
      <c r="I350" s="446" t="str">
        <f t="shared" si="25"/>
        <v/>
      </c>
      <c r="J350" s="446"/>
      <c r="K350" s="450" t="str">
        <f t="shared" si="29"/>
        <v/>
      </c>
    </row>
    <row r="351" spans="1:11">
      <c r="A351" s="737"/>
      <c r="B351" s="394"/>
      <c r="C351" s="445">
        <f t="shared" si="28"/>
        <v>46425</v>
      </c>
      <c r="D351" s="446" t="str">
        <f t="shared" si="24"/>
        <v>Sun</v>
      </c>
      <c r="E351" s="447" t="e">
        <f>SUM(
  IF(AND(ISNUMBER(G351), ISNUMBER(H351), G351&lt;TIME(13,0,0), H351&gt;TIME(7,45,0)),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IF(AND(ISNUMBER(L351), ISNUMBER(M351), L351&lt;TIME(13,0,0), M351&gt;TIME(7,45,0)), 1, 0)
)</f>
        <v>#REF!</v>
      </c>
      <c r="F351" s="447" t="e">
        <f>SUM(
  IF(AND(ISNUMBER(G351), ISNUMBER(H351), H351&gt;TIME(13,0,0), G351&lt;H351),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IF(AND(ISNUMBER(L351), ISNUMBER(M351), M351&gt;TIME(13,0,0), L351&lt;M351), 1, 0)
)</f>
        <v>#REF!</v>
      </c>
      <c r="G351" s="451"/>
      <c r="H351" s="446"/>
      <c r="I351" s="446" t="str">
        <f t="shared" si="25"/>
        <v/>
      </c>
      <c r="J351" s="446"/>
      <c r="K351" s="450" t="str">
        <f t="shared" si="29"/>
        <v/>
      </c>
    </row>
    <row r="352" spans="1:11">
      <c r="A352" s="737"/>
      <c r="B352" s="394"/>
      <c r="C352" s="445">
        <f t="shared" si="28"/>
        <v>46426</v>
      </c>
      <c r="D352" s="446" t="str">
        <f t="shared" si="24"/>
        <v>Mon</v>
      </c>
      <c r="E352" s="447" t="e">
        <f>SUM(
  IF(AND(ISNUMBER(G352), ISNUMBER(H352), G352&lt;TIME(13,0,0), H352&gt;TIME(7,45,0)),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IF(AND(ISNUMBER(L352), ISNUMBER(M352), L352&lt;TIME(13,0,0), M352&gt;TIME(7,45,0)), 1, 0)
)</f>
        <v>#REF!</v>
      </c>
      <c r="F352" s="447" t="e">
        <f>SUM(
  IF(AND(ISNUMBER(G352), ISNUMBER(H352), H352&gt;TIME(13,0,0), G352&lt;H352),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IF(AND(ISNUMBER(L352), ISNUMBER(M352), M352&gt;TIME(13,0,0), L352&lt;M352), 1, 0)
)</f>
        <v>#REF!</v>
      </c>
      <c r="G352" s="451"/>
      <c r="H352" s="446"/>
      <c r="I352" s="446" t="str">
        <f t="shared" si="25"/>
        <v/>
      </c>
      <c r="J352" s="446"/>
      <c r="K352" s="450" t="str">
        <f t="shared" si="29"/>
        <v/>
      </c>
    </row>
    <row r="353" spans="1:11">
      <c r="A353" s="737"/>
      <c r="B353" s="394"/>
      <c r="C353" s="445">
        <f t="shared" si="28"/>
        <v>46427</v>
      </c>
      <c r="D353" s="446" t="str">
        <f t="shared" si="24"/>
        <v>Tue</v>
      </c>
      <c r="E353" s="447" t="e">
        <f>SUM(
  IF(AND(ISNUMBER(G353), ISNUMBER(H353), G353&lt;TIME(13,0,0), H353&gt;TIME(7,45,0)),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IF(AND(ISNUMBER(L353), ISNUMBER(M353), L353&lt;TIME(13,0,0), M353&gt;TIME(7,45,0)), 1, 0)
)</f>
        <v>#REF!</v>
      </c>
      <c r="F353" s="447" t="e">
        <f>SUM(
  IF(AND(ISNUMBER(G353), ISNUMBER(H353), H353&gt;TIME(13,0,0), G353&lt;H353),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IF(AND(ISNUMBER(L353), ISNUMBER(M353), M353&gt;TIME(13,0,0), L353&lt;M353), 1, 0)
)</f>
        <v>#REF!</v>
      </c>
      <c r="G353" s="448"/>
      <c r="H353" s="449"/>
      <c r="I353" s="446" t="str">
        <f t="shared" si="25"/>
        <v/>
      </c>
      <c r="J353" s="446"/>
      <c r="K353" s="450" t="str">
        <f t="shared" si="29"/>
        <v/>
      </c>
    </row>
    <row r="354" spans="1:11">
      <c r="A354" s="737"/>
      <c r="B354" s="394"/>
      <c r="C354" s="445">
        <f t="shared" si="28"/>
        <v>46428</v>
      </c>
      <c r="D354" s="446" t="str">
        <f t="shared" si="24"/>
        <v>Wed</v>
      </c>
      <c r="E354" s="447" t="e">
        <f>SUM(
  IF(AND(ISNUMBER(G354), ISNUMBER(H354), G354&lt;TIME(13,0,0), H354&gt;TIME(7,45,0)),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IF(AND(ISNUMBER(L354), ISNUMBER(M354), L354&lt;TIME(13,0,0), M354&gt;TIME(7,45,0)), 1, 0)
)</f>
        <v>#REF!</v>
      </c>
      <c r="F354" s="447" t="e">
        <f>SUM(
  IF(AND(ISNUMBER(G354), ISNUMBER(H354), H354&gt;TIME(13,0,0), G354&lt;H354),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IF(AND(ISNUMBER(L354), ISNUMBER(M354), M354&gt;TIME(13,0,0), L354&lt;M354), 1, 0)
)</f>
        <v>#REF!</v>
      </c>
      <c r="G354" s="448"/>
      <c r="H354" s="449"/>
      <c r="I354" s="446" t="str">
        <f t="shared" si="25"/>
        <v/>
      </c>
      <c r="J354" s="446"/>
      <c r="K354" s="450" t="str">
        <f t="shared" si="29"/>
        <v/>
      </c>
    </row>
    <row r="355" spans="1:11">
      <c r="A355" s="737"/>
      <c r="B355" s="394"/>
      <c r="C355" s="445">
        <f t="shared" si="28"/>
        <v>46429</v>
      </c>
      <c r="D355" s="446" t="str">
        <f t="shared" si="24"/>
        <v>Thu</v>
      </c>
      <c r="E355" s="447" t="e">
        <f>SUM(
  IF(AND(ISNUMBER(G355), ISNUMBER(H355), G355&lt;TIME(13,0,0), H355&gt;TIME(7,45,0)),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IF(AND(ISNUMBER(L355), ISNUMBER(M355), L355&lt;TIME(13,0,0), M355&gt;TIME(7,45,0)), 1, 0)
)</f>
        <v>#REF!</v>
      </c>
      <c r="F355" s="447" t="e">
        <f>SUM(
  IF(AND(ISNUMBER(G355), ISNUMBER(H355), H355&gt;TIME(13,0,0), G355&lt;H355),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IF(AND(ISNUMBER(L355), ISNUMBER(M355), M355&gt;TIME(13,0,0), L355&lt;M355), 1, 0)
)</f>
        <v>#REF!</v>
      </c>
      <c r="G355" s="448"/>
      <c r="H355" s="449"/>
      <c r="I355" s="446" t="str">
        <f t="shared" si="25"/>
        <v/>
      </c>
      <c r="J355" s="446"/>
      <c r="K355" s="450" t="str">
        <f t="shared" si="29"/>
        <v/>
      </c>
    </row>
    <row r="356" spans="1:11">
      <c r="A356" s="737"/>
      <c r="B356" s="394"/>
      <c r="C356" s="445">
        <f t="shared" si="28"/>
        <v>46430</v>
      </c>
      <c r="D356" s="446" t="str">
        <f t="shared" si="24"/>
        <v>Fri</v>
      </c>
      <c r="E356" s="447" t="e">
        <f>SUM(
  IF(AND(ISNUMBER(G356), ISNUMBER(H356), G356&lt;TIME(13,0,0), H356&gt;TIME(7,45,0)),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IF(AND(ISNUMBER(L356), ISNUMBER(M356), L356&lt;TIME(13,0,0), M356&gt;TIME(7,45,0)), 1, 0)
)</f>
        <v>#REF!</v>
      </c>
      <c r="F356" s="447" t="e">
        <f>SUM(
  IF(AND(ISNUMBER(G356), ISNUMBER(H356), H356&gt;TIME(13,0,0), G356&lt;H356),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IF(AND(ISNUMBER(L356), ISNUMBER(M356), M356&gt;TIME(13,0,0), L356&lt;M356), 1, 0)
)</f>
        <v>#REF!</v>
      </c>
      <c r="G356" s="451"/>
      <c r="H356" s="446"/>
      <c r="I356" s="446" t="str">
        <f t="shared" si="25"/>
        <v/>
      </c>
      <c r="J356" s="446"/>
      <c r="K356" s="450" t="str">
        <f t="shared" si="29"/>
        <v/>
      </c>
    </row>
    <row r="357" spans="1:11">
      <c r="A357" s="737"/>
      <c r="B357" s="394"/>
      <c r="C357" s="445">
        <f t="shared" si="28"/>
        <v>46431</v>
      </c>
      <c r="D357" s="446" t="str">
        <f t="shared" si="24"/>
        <v>Sat</v>
      </c>
      <c r="E357" s="447" t="e">
        <f>SUM(
  IF(AND(ISNUMBER(G357), ISNUMBER(H357), G357&lt;TIME(13,0,0), H357&gt;TIME(7,45,0)),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IF(AND(ISNUMBER(L357), ISNUMBER(M357), L357&lt;TIME(13,0,0), M357&gt;TIME(7,45,0)), 1, 0)
)</f>
        <v>#REF!</v>
      </c>
      <c r="F357" s="447" t="e">
        <f>SUM(
  IF(AND(ISNUMBER(G357), ISNUMBER(H357), H357&gt;TIME(13,0,0), G357&lt;H357),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IF(AND(ISNUMBER(L357), ISNUMBER(M357), M357&gt;TIME(13,0,0), L357&lt;M357), 1, 0)
)</f>
        <v>#REF!</v>
      </c>
      <c r="G357" s="451"/>
      <c r="H357" s="446"/>
      <c r="I357" s="446" t="str">
        <f t="shared" si="25"/>
        <v/>
      </c>
      <c r="J357" s="446"/>
      <c r="K357" s="450" t="str">
        <f t="shared" si="29"/>
        <v/>
      </c>
    </row>
    <row r="358" spans="1:11">
      <c r="A358" s="737"/>
      <c r="B358" s="741" t="s">
        <v>73</v>
      </c>
      <c r="C358" s="396">
        <f t="shared" si="28"/>
        <v>46432</v>
      </c>
      <c r="D358" s="47" t="str">
        <f t="shared" si="24"/>
        <v>Sun</v>
      </c>
      <c r="E358" s="397" t="e">
        <f>SUM(
  IF(AND(ISNUMBER(G358), ISNUMBER(H358), G358&lt;TIME(13,0,0), H358&gt;TIME(7,45,0)),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IF(AND(ISNUMBER(L358), ISNUMBER(M358), L358&lt;TIME(13,0,0), M358&gt;TIME(7,45,0)), 1, 0)
)</f>
        <v>#REF!</v>
      </c>
      <c r="F358" s="397" t="e">
        <f>SUM(
  IF(AND(ISNUMBER(G358), ISNUMBER(H358), H358&gt;TIME(13,0,0), G358&lt;H358),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IF(AND(ISNUMBER(L358), ISNUMBER(M358), M358&gt;TIME(13,0,0), L358&lt;M358), 1, 0)
)</f>
        <v>#REF!</v>
      </c>
      <c r="G358" s="49"/>
      <c r="H358" s="47"/>
      <c r="I358" s="47" t="str">
        <f t="shared" si="25"/>
        <v/>
      </c>
      <c r="J358" s="47"/>
      <c r="K358" s="48" t="str">
        <f t="shared" si="29"/>
        <v/>
      </c>
    </row>
    <row r="359" spans="1:11">
      <c r="A359" s="737"/>
      <c r="B359" s="741"/>
      <c r="C359" s="396">
        <f t="shared" si="28"/>
        <v>46433</v>
      </c>
      <c r="D359" s="47" t="str">
        <f t="shared" si="24"/>
        <v>Mon</v>
      </c>
      <c r="E359" s="397" t="e">
        <f>SUM(
  IF(AND(ISNUMBER(G359), ISNUMBER(H359), G359&lt;TIME(13,0,0), H359&gt;TIME(7,45,0)),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IF(AND(ISNUMBER(L359), ISNUMBER(M359), L359&lt;TIME(13,0,0), M359&gt;TIME(7,45,0)), 1, 0)
)</f>
        <v>#REF!</v>
      </c>
      <c r="F359" s="397" t="e">
        <f>SUM(
  IF(AND(ISNUMBER(G359), ISNUMBER(H359), H359&gt;TIME(13,0,0), G359&lt;H359),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IF(AND(ISNUMBER(L359), ISNUMBER(M359), M359&gt;TIME(13,0,0), L359&lt;M359), 1, 0)
)</f>
        <v>#REF!</v>
      </c>
      <c r="G359" s="49"/>
      <c r="H359" s="47"/>
      <c r="I359" s="47" t="str">
        <f t="shared" si="25"/>
        <v/>
      </c>
      <c r="J359" s="47"/>
      <c r="K359" s="48" t="str">
        <f t="shared" si="29"/>
        <v/>
      </c>
    </row>
    <row r="360" spans="1:11">
      <c r="A360" s="737"/>
      <c r="B360" s="741"/>
      <c r="C360" s="396">
        <f t="shared" si="28"/>
        <v>46434</v>
      </c>
      <c r="D360" s="47" t="str">
        <f t="shared" si="24"/>
        <v>Tue</v>
      </c>
      <c r="E360" s="397" t="e">
        <f>SUM(
  IF(AND(ISNUMBER(G360), ISNUMBER(H360), G360&lt;TIME(13,0,0), H360&gt;TIME(7,45,0)),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IF(AND(ISNUMBER(L360), ISNUMBER(M360), L360&lt;TIME(13,0,0), M360&gt;TIME(7,45,0)), 1, 0)
)</f>
        <v>#REF!</v>
      </c>
      <c r="F360" s="397" t="e">
        <f>SUM(
  IF(AND(ISNUMBER(G360), ISNUMBER(H360), H360&gt;TIME(13,0,0), G360&lt;H360),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IF(AND(ISNUMBER(L360), ISNUMBER(M360), M360&gt;TIME(13,0,0), L360&lt;M360), 1, 0)
)</f>
        <v>#REF!</v>
      </c>
      <c r="G360" s="45"/>
      <c r="H360" s="46"/>
      <c r="I360" s="47" t="str">
        <f t="shared" si="25"/>
        <v/>
      </c>
      <c r="J360" s="47"/>
      <c r="K360" s="48" t="str">
        <f t="shared" si="29"/>
        <v/>
      </c>
    </row>
    <row r="361" spans="1:11">
      <c r="A361" s="737"/>
      <c r="B361" s="741"/>
      <c r="C361" s="396">
        <f t="shared" si="28"/>
        <v>46435</v>
      </c>
      <c r="D361" s="47" t="str">
        <f t="shared" ref="D361:D406" si="30">TEXT(C361,"DDD")</f>
        <v>Wed</v>
      </c>
      <c r="E361" s="397" t="e">
        <f>SUM(
  IF(AND(ISNUMBER(G361), ISNUMBER(H361), G361&lt;TIME(13,0,0), H361&gt;TIME(7,45,0)),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IF(AND(ISNUMBER(L361), ISNUMBER(M361), L361&lt;TIME(13,0,0), M361&gt;TIME(7,45,0)), 1, 0)
)</f>
        <v>#REF!</v>
      </c>
      <c r="F361" s="397" t="e">
        <f>SUM(
  IF(AND(ISNUMBER(G361), ISNUMBER(H361), H361&gt;TIME(13,0,0), G361&lt;H361),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IF(AND(ISNUMBER(L361), ISNUMBER(M361), M361&gt;TIME(13,0,0), L361&lt;M361), 1, 0)
)</f>
        <v>#REF!</v>
      </c>
      <c r="G361" s="45"/>
      <c r="H361" s="46"/>
      <c r="I361" s="47" t="str">
        <f t="shared" si="25"/>
        <v/>
      </c>
      <c r="J361" s="47"/>
      <c r="K361" s="48" t="str">
        <f t="shared" si="29"/>
        <v/>
      </c>
    </row>
    <row r="362" spans="1:11">
      <c r="A362" s="737"/>
      <c r="B362" s="741"/>
      <c r="C362" s="396">
        <f t="shared" si="28"/>
        <v>46436</v>
      </c>
      <c r="D362" s="47" t="str">
        <f t="shared" si="30"/>
        <v>Thu</v>
      </c>
      <c r="E362" s="397" t="e">
        <f>SUM(
  IF(AND(ISNUMBER(G362), ISNUMBER(H362), G362&lt;TIME(13,0,0), H362&gt;TIME(7,45,0)),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IF(AND(ISNUMBER(L362), ISNUMBER(M362), L362&lt;TIME(13,0,0), M362&gt;TIME(7,45,0)), 1, 0)
)</f>
        <v>#REF!</v>
      </c>
      <c r="F362" s="397" t="e">
        <f>SUM(
  IF(AND(ISNUMBER(G362), ISNUMBER(H362), H362&gt;TIME(13,0,0), G362&lt;H362),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IF(AND(ISNUMBER(L362), ISNUMBER(M362), M362&gt;TIME(13,0,0), L362&lt;M362), 1, 0)
)</f>
        <v>#REF!</v>
      </c>
      <c r="G362" s="45"/>
      <c r="H362" s="46"/>
      <c r="I362" s="47" t="str">
        <f t="shared" si="25"/>
        <v/>
      </c>
      <c r="J362" s="47"/>
      <c r="K362" s="48" t="str">
        <f t="shared" si="29"/>
        <v/>
      </c>
    </row>
    <row r="363" spans="1:11">
      <c r="A363" s="737"/>
      <c r="B363" s="741"/>
      <c r="C363" s="396">
        <f t="shared" si="28"/>
        <v>46437</v>
      </c>
      <c r="D363" s="47" t="str">
        <f t="shared" si="30"/>
        <v>Fri</v>
      </c>
      <c r="E363" s="397" t="e">
        <f>SUM(
  IF(AND(ISNUMBER(G363), ISNUMBER(H363), G363&lt;TIME(13,0,0), H363&gt;TIME(7,45,0)),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IF(AND(ISNUMBER(L363), ISNUMBER(M363), L363&lt;TIME(13,0,0), M363&gt;TIME(7,45,0)), 1, 0)
)</f>
        <v>#REF!</v>
      </c>
      <c r="F363" s="397" t="e">
        <f>SUM(
  IF(AND(ISNUMBER(G363), ISNUMBER(H363), H363&gt;TIME(13,0,0), G363&lt;H363),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IF(AND(ISNUMBER(L363), ISNUMBER(M363), M363&gt;TIME(13,0,0), L363&lt;M363), 1, 0)
)</f>
        <v>#REF!</v>
      </c>
      <c r="G363" s="49"/>
      <c r="H363" s="47"/>
      <c r="I363" s="47" t="str">
        <f t="shared" si="25"/>
        <v/>
      </c>
      <c r="J363" s="47"/>
      <c r="K363" s="48" t="str">
        <f t="shared" si="29"/>
        <v/>
      </c>
    </row>
    <row r="364" spans="1:11">
      <c r="A364" s="737"/>
      <c r="B364" s="741"/>
      <c r="C364" s="396">
        <f t="shared" si="28"/>
        <v>46438</v>
      </c>
      <c r="D364" s="47" t="str">
        <f t="shared" si="30"/>
        <v>Sat</v>
      </c>
      <c r="E364" s="397" t="e">
        <f>SUM(
  IF(AND(ISNUMBER(G364), ISNUMBER(H364), G364&lt;TIME(13,0,0), H364&gt;TIME(7,45,0)),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IF(AND(ISNUMBER(L364), ISNUMBER(M364), L364&lt;TIME(13,0,0), M364&gt;TIME(7,45,0)), 1, 0)
)</f>
        <v>#REF!</v>
      </c>
      <c r="F364" s="397" t="e">
        <f>SUM(
  IF(AND(ISNUMBER(G364), ISNUMBER(H364), H364&gt;TIME(13,0,0), G364&lt;H364),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IF(AND(ISNUMBER(L364), ISNUMBER(M364), M364&gt;TIME(13,0,0), L364&lt;M364), 1, 0)
)</f>
        <v>#REF!</v>
      </c>
      <c r="G364" s="49"/>
      <c r="H364" s="47"/>
      <c r="I364" s="47" t="str">
        <f t="shared" si="25"/>
        <v/>
      </c>
      <c r="J364" s="47"/>
      <c r="K364" s="48" t="str">
        <f t="shared" si="29"/>
        <v/>
      </c>
    </row>
    <row r="365" spans="1:11">
      <c r="A365" s="737"/>
      <c r="B365" s="741"/>
      <c r="C365" s="396">
        <f t="shared" si="28"/>
        <v>46439</v>
      </c>
      <c r="D365" s="47" t="str">
        <f t="shared" si="30"/>
        <v>Sun</v>
      </c>
      <c r="E365" s="397" t="e">
        <f>SUM(
  IF(AND(ISNUMBER(G365), ISNUMBER(H365), G365&lt;TIME(13,0,0), H365&gt;TIME(7,45,0)),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IF(AND(ISNUMBER(L365), ISNUMBER(M365), L365&lt;TIME(13,0,0), M365&gt;TIME(7,45,0)), 1, 0)
)</f>
        <v>#REF!</v>
      </c>
      <c r="F365" s="397" t="e">
        <f>SUM(
  IF(AND(ISNUMBER(G365), ISNUMBER(H365), H365&gt;TIME(13,0,0), G365&lt;H365),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IF(AND(ISNUMBER(L365), ISNUMBER(M365), M365&gt;TIME(13,0,0), L365&lt;M365), 1, 0)
)</f>
        <v>#REF!</v>
      </c>
      <c r="G365" s="49"/>
      <c r="H365" s="47"/>
      <c r="I365" s="47" t="str">
        <f t="shared" si="25"/>
        <v/>
      </c>
      <c r="J365" s="47"/>
      <c r="K365" s="48" t="str">
        <f t="shared" si="29"/>
        <v/>
      </c>
    </row>
    <row r="366" spans="1:11">
      <c r="A366" s="737"/>
      <c r="B366" s="741"/>
      <c r="C366" s="396">
        <f t="shared" si="28"/>
        <v>46440</v>
      </c>
      <c r="D366" s="47" t="str">
        <f t="shared" si="30"/>
        <v>Mon</v>
      </c>
      <c r="E366" s="397" t="e">
        <f>SUM(
  IF(AND(ISNUMBER(G366), ISNUMBER(H366), G366&lt;TIME(13,0,0), H366&gt;TIME(7,45,0)),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IF(AND(ISNUMBER(L366), ISNUMBER(M366), L366&lt;TIME(13,0,0), M366&gt;TIME(7,45,0)), 1, 0)
)</f>
        <v>#REF!</v>
      </c>
      <c r="F366" s="397" t="e">
        <f>SUM(
  IF(AND(ISNUMBER(G366), ISNUMBER(H366), H366&gt;TIME(13,0,0), G366&lt;H366),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IF(AND(ISNUMBER(L366), ISNUMBER(M366), M366&gt;TIME(13,0,0), L366&lt;M366), 1, 0)
)</f>
        <v>#REF!</v>
      </c>
      <c r="G366" s="49"/>
      <c r="H366" s="47"/>
      <c r="I366" s="47" t="str">
        <f t="shared" si="25"/>
        <v/>
      </c>
      <c r="J366" s="47"/>
      <c r="K366" s="48" t="str">
        <f t="shared" si="29"/>
        <v/>
      </c>
    </row>
    <row r="367" spans="1:11">
      <c r="A367" s="737"/>
      <c r="B367" s="394"/>
      <c r="C367" s="445">
        <f t="shared" si="28"/>
        <v>46441</v>
      </c>
      <c r="D367" s="446" t="str">
        <f t="shared" si="30"/>
        <v>Tue</v>
      </c>
      <c r="E367" s="447" t="e">
        <f>SUM(
  IF(AND(ISNUMBER(G367), ISNUMBER(H367), G367&lt;TIME(13,0,0), H367&gt;TIME(7,45,0)),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IF(AND(ISNUMBER(L367), ISNUMBER(M367), L367&lt;TIME(13,0,0), M367&gt;TIME(7,45,0)), 1, 0)
)</f>
        <v>#REF!</v>
      </c>
      <c r="F367" s="447" t="e">
        <f>SUM(
  IF(AND(ISNUMBER(G367), ISNUMBER(H367), H367&gt;TIME(13,0,0), G367&lt;H367),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IF(AND(ISNUMBER(L367), ISNUMBER(M367), M367&gt;TIME(13,0,0), L367&lt;M367), 1, 0)
)</f>
        <v>#REF!</v>
      </c>
      <c r="G367" s="448"/>
      <c r="H367" s="449"/>
      <c r="I367" s="446" t="str">
        <f t="shared" si="25"/>
        <v/>
      </c>
      <c r="J367" s="446"/>
      <c r="K367" s="450" t="str">
        <f t="shared" si="29"/>
        <v/>
      </c>
    </row>
    <row r="368" spans="1:11">
      <c r="A368" s="737"/>
      <c r="B368" s="394"/>
      <c r="C368" s="445">
        <f t="shared" si="28"/>
        <v>46442</v>
      </c>
      <c r="D368" s="446" t="str">
        <f t="shared" si="30"/>
        <v>Wed</v>
      </c>
      <c r="E368" s="447" t="e">
        <f>SUM(
  IF(AND(ISNUMBER(G368), ISNUMBER(H368), G368&lt;TIME(13,0,0), H368&gt;TIME(7,45,0)),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IF(AND(ISNUMBER(L368), ISNUMBER(M368), L368&lt;TIME(13,0,0), M368&gt;TIME(7,45,0)), 1, 0)
)</f>
        <v>#REF!</v>
      </c>
      <c r="F368" s="447" t="e">
        <f>SUM(
  IF(AND(ISNUMBER(G368), ISNUMBER(H368), H368&gt;TIME(13,0,0), G368&lt;H368),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IF(AND(ISNUMBER(L368), ISNUMBER(M368), M368&gt;TIME(13,0,0), L368&lt;M368), 1, 0)
)</f>
        <v>#REF!</v>
      </c>
      <c r="G368" s="448"/>
      <c r="H368" s="449"/>
      <c r="I368" s="446" t="str">
        <f t="shared" si="25"/>
        <v/>
      </c>
      <c r="J368" s="446"/>
      <c r="K368" s="450" t="str">
        <f t="shared" si="29"/>
        <v/>
      </c>
    </row>
    <row r="369" spans="1:11">
      <c r="A369" s="737"/>
      <c r="B369" s="394"/>
      <c r="C369" s="445">
        <f t="shared" si="28"/>
        <v>46443</v>
      </c>
      <c r="D369" s="446" t="str">
        <f t="shared" si="30"/>
        <v>Thu</v>
      </c>
      <c r="E369" s="447" t="e">
        <f>SUM(
  IF(AND(ISNUMBER(G369), ISNUMBER(H369), G369&lt;TIME(13,0,0), H369&gt;TIME(7,45,0)),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IF(AND(ISNUMBER(L369), ISNUMBER(M369), L369&lt;TIME(13,0,0), M369&gt;TIME(7,45,0)), 1, 0)
)</f>
        <v>#REF!</v>
      </c>
      <c r="F369" s="447" t="e">
        <f>SUM(
  IF(AND(ISNUMBER(G369), ISNUMBER(H369), H369&gt;TIME(13,0,0), G369&lt;H369),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IF(AND(ISNUMBER(L369), ISNUMBER(M369), M369&gt;TIME(13,0,0), L369&lt;M369), 1, 0)
)</f>
        <v>#REF!</v>
      </c>
      <c r="G369" s="448"/>
      <c r="H369" s="449"/>
      <c r="I369" s="446" t="str">
        <f t="shared" si="25"/>
        <v/>
      </c>
      <c r="J369" s="446"/>
      <c r="K369" s="450" t="str">
        <f t="shared" si="29"/>
        <v/>
      </c>
    </row>
    <row r="370" spans="1:11">
      <c r="A370" s="737"/>
      <c r="B370" s="394"/>
      <c r="C370" s="445">
        <f t="shared" si="28"/>
        <v>46444</v>
      </c>
      <c r="D370" s="446" t="str">
        <f t="shared" si="30"/>
        <v>Fri</v>
      </c>
      <c r="E370" s="447" t="e">
        <f>SUM(
  IF(AND(ISNUMBER(G370), ISNUMBER(H370), G370&lt;TIME(13,0,0), H370&gt;TIME(7,45,0)),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IF(AND(ISNUMBER(L370), ISNUMBER(M370), L370&lt;TIME(13,0,0), M370&gt;TIME(7,45,0)), 1, 0)
)</f>
        <v>#REF!</v>
      </c>
      <c r="F370" s="447" t="e">
        <f>SUM(
  IF(AND(ISNUMBER(G370), ISNUMBER(H370), H370&gt;TIME(13,0,0), G370&lt;H370),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IF(AND(ISNUMBER(L370), ISNUMBER(M370), M370&gt;TIME(13,0,0), L370&lt;M370), 1, 0)
)</f>
        <v>#REF!</v>
      </c>
      <c r="G370" s="451"/>
      <c r="H370" s="446"/>
      <c r="I370" s="446" t="str">
        <f t="shared" ref="I370:I406" si="31">IF(G370="","",((H370*24)-(G370*24)))</f>
        <v/>
      </c>
      <c r="J370" s="446"/>
      <c r="K370" s="450" t="str">
        <f t="shared" si="29"/>
        <v/>
      </c>
    </row>
    <row r="371" spans="1:11">
      <c r="A371" s="737"/>
      <c r="B371" s="394"/>
      <c r="C371" s="445">
        <f t="shared" si="28"/>
        <v>46445</v>
      </c>
      <c r="D371" s="446" t="str">
        <f t="shared" si="30"/>
        <v>Sat</v>
      </c>
      <c r="E371" s="447" t="e">
        <f>SUM(
  IF(AND(ISNUMBER(G371), ISNUMBER(H371), G371&lt;TIME(13,0,0), H371&gt;TIME(7,45,0)),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IF(AND(ISNUMBER(L371), ISNUMBER(M371), L371&lt;TIME(13,0,0), M371&gt;TIME(7,45,0)), 1, 0)
)</f>
        <v>#REF!</v>
      </c>
      <c r="F371" s="447" t="e">
        <f>SUM(
  IF(AND(ISNUMBER(G371), ISNUMBER(H371), H371&gt;TIME(13,0,0), G371&lt;H371),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IF(AND(ISNUMBER(L371), ISNUMBER(M371), M371&gt;TIME(13,0,0), L371&lt;M371), 1, 0)
)</f>
        <v>#REF!</v>
      </c>
      <c r="G371" s="451"/>
      <c r="H371" s="446"/>
      <c r="I371" s="446" t="str">
        <f t="shared" si="31"/>
        <v/>
      </c>
      <c r="J371" s="446"/>
      <c r="K371" s="450" t="str">
        <f t="shared" si="29"/>
        <v/>
      </c>
    </row>
    <row r="372" spans="1:11" ht="14.95" thickBot="1">
      <c r="A372" s="738"/>
      <c r="B372" s="398"/>
      <c r="C372" s="452">
        <f t="shared" si="28"/>
        <v>46446</v>
      </c>
      <c r="D372" s="453" t="str">
        <f t="shared" si="30"/>
        <v>Sun</v>
      </c>
      <c r="E372" s="447" t="e">
        <f>SUM(
  IF(AND(ISNUMBER(G372), ISNUMBER(H372), G372&lt;TIME(13,0,0), H372&gt;TIME(7,45,0)),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IF(AND(ISNUMBER(L372), ISNUMBER(M372), L372&lt;TIME(13,0,0), M372&gt;TIME(7,45,0)), 1, 0)
)</f>
        <v>#REF!</v>
      </c>
      <c r="F372" s="447" t="e">
        <f>SUM(
  IF(AND(ISNUMBER(G372), ISNUMBER(H372), H372&gt;TIME(13,0,0), G372&lt;H372),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IF(AND(ISNUMBER(L372), ISNUMBER(M372), M372&gt;TIME(13,0,0), L372&lt;M372), 1, 0)
)</f>
        <v>#REF!</v>
      </c>
      <c r="G372" s="454"/>
      <c r="H372" s="453"/>
      <c r="I372" s="453" t="str">
        <f t="shared" si="31"/>
        <v/>
      </c>
      <c r="J372" s="453"/>
      <c r="K372" s="455" t="str">
        <f t="shared" si="29"/>
        <v/>
      </c>
    </row>
    <row r="373" spans="1:11" s="391" customFormat="1">
      <c r="A373" s="468"/>
      <c r="B373" s="469"/>
      <c r="C373" s="192">
        <f>SUM(G373:K373)</f>
        <v>0</v>
      </c>
      <c r="D373" s="192"/>
      <c r="E373" s="470"/>
      <c r="F373" s="470"/>
      <c r="G373" s="390"/>
      <c r="H373" s="192"/>
      <c r="I373" s="192"/>
      <c r="J373" s="192"/>
      <c r="K373" s="386">
        <f>SUM(K345:K372)</f>
        <v>0</v>
      </c>
    </row>
    <row r="374" spans="1:11">
      <c r="A374" s="401"/>
      <c r="B374" s="394"/>
      <c r="C374" s="383"/>
      <c r="D374" s="43"/>
      <c r="E374" s="395"/>
      <c r="F374" s="395"/>
      <c r="G374" s="42"/>
      <c r="H374" s="43"/>
      <c r="I374" s="43"/>
      <c r="J374" s="43"/>
      <c r="K374" s="386"/>
    </row>
    <row r="375" spans="1:11" ht="14.95" thickBot="1">
      <c r="A375" s="401"/>
      <c r="B375" s="394"/>
      <c r="C375" s="383"/>
      <c r="D375" s="43"/>
      <c r="E375" s="395"/>
      <c r="F375" s="395"/>
      <c r="G375" s="42"/>
      <c r="H375" s="43"/>
      <c r="I375" s="43"/>
      <c r="J375" s="43"/>
      <c r="K375" s="386"/>
    </row>
    <row r="376" spans="1:11">
      <c r="A376" s="733" t="s">
        <v>13</v>
      </c>
      <c r="B376" s="456"/>
      <c r="C376" s="457">
        <f>C372+1</f>
        <v>46447</v>
      </c>
      <c r="D376" s="272" t="str">
        <f t="shared" si="30"/>
        <v>Mon</v>
      </c>
      <c r="E376" s="461" t="e">
        <f>SUM(
  IF(AND(ISNUMBER(G376), ISNUMBER(H376), G376&lt;TIME(13,0,0), H376&gt;TIME(7,45,0)),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IF(AND(ISNUMBER(L376), ISNUMBER(M376), L376&lt;TIME(13,0,0), M376&gt;TIME(7,45,0)), 1, 0)
)</f>
        <v>#REF!</v>
      </c>
      <c r="F376" s="461" t="e">
        <f>SUM(
  IF(AND(ISNUMBER(G376), ISNUMBER(H376), H376&gt;TIME(13,0,0), G376&lt;H376),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IF(AND(ISNUMBER(L376), ISNUMBER(M376), M376&gt;TIME(13,0,0), L376&lt;M376), 1, 0)
)</f>
        <v>#REF!</v>
      </c>
      <c r="G376" s="271"/>
      <c r="H376" s="272"/>
      <c r="I376" s="272" t="str">
        <f t="shared" si="31"/>
        <v/>
      </c>
      <c r="J376" s="272"/>
      <c r="K376" s="277" t="str">
        <f t="shared" ref="K376:K406" si="32">IF(I376="","",((I376-J376)*$H$2)+($J$2*J376))</f>
        <v/>
      </c>
    </row>
    <row r="377" spans="1:11">
      <c r="A377" s="734"/>
      <c r="B377" s="459"/>
      <c r="C377" s="460">
        <f t="shared" si="28"/>
        <v>46448</v>
      </c>
      <c r="D377" s="270" t="str">
        <f t="shared" si="30"/>
        <v>Tue</v>
      </c>
      <c r="E377" s="461" t="e">
        <f>SUM(
  IF(AND(ISNUMBER(G377), ISNUMBER(H377), G377&lt;TIME(13,0,0), H377&gt;TIME(7,45,0)),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IF(AND(ISNUMBER(L377), ISNUMBER(M377), L377&lt;TIME(13,0,0), M377&gt;TIME(7,45,0)), 1, 0)
)</f>
        <v>#REF!</v>
      </c>
      <c r="F377" s="461" t="e">
        <f>SUM(
  IF(AND(ISNUMBER(G377), ISNUMBER(H377), H377&gt;TIME(13,0,0), G377&lt;H377),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IF(AND(ISNUMBER(L377), ISNUMBER(M377), M377&gt;TIME(13,0,0), L377&lt;M377), 1, 0)
)</f>
        <v>#REF!</v>
      </c>
      <c r="G377" s="274"/>
      <c r="H377" s="275"/>
      <c r="I377" s="270" t="str">
        <f t="shared" si="31"/>
        <v/>
      </c>
      <c r="J377" s="270"/>
      <c r="K377" s="276" t="str">
        <f t="shared" si="32"/>
        <v/>
      </c>
    </row>
    <row r="378" spans="1:11">
      <c r="A378" s="734"/>
      <c r="B378" s="459"/>
      <c r="C378" s="460">
        <f t="shared" si="28"/>
        <v>46449</v>
      </c>
      <c r="D378" s="270" t="str">
        <f t="shared" si="30"/>
        <v>Wed</v>
      </c>
      <c r="E378" s="461" t="e">
        <f>SUM(
  IF(AND(ISNUMBER(G378), ISNUMBER(H378), G378&lt;TIME(13,0,0), H378&gt;TIME(7,45,0)),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IF(AND(ISNUMBER(L378), ISNUMBER(M378), L378&lt;TIME(13,0,0), M378&gt;TIME(7,45,0)), 1, 0)
)</f>
        <v>#REF!</v>
      </c>
      <c r="F378" s="461" t="e">
        <f>SUM(
  IF(AND(ISNUMBER(G378), ISNUMBER(H378), H378&gt;TIME(13,0,0), G378&lt;H378),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IF(AND(ISNUMBER(L378), ISNUMBER(M378), M378&gt;TIME(13,0,0), L378&lt;M378), 1, 0)
)</f>
        <v>#REF!</v>
      </c>
      <c r="G378" s="274"/>
      <c r="H378" s="275"/>
      <c r="I378" s="270" t="str">
        <f t="shared" si="31"/>
        <v/>
      </c>
      <c r="J378" s="270"/>
      <c r="K378" s="276" t="str">
        <f t="shared" si="32"/>
        <v/>
      </c>
    </row>
    <row r="379" spans="1:11">
      <c r="A379" s="734"/>
      <c r="B379" s="459"/>
      <c r="C379" s="460">
        <f t="shared" si="28"/>
        <v>46450</v>
      </c>
      <c r="D379" s="270" t="str">
        <f t="shared" si="30"/>
        <v>Thu</v>
      </c>
      <c r="E379" s="461" t="e">
        <f>SUM(
  IF(AND(ISNUMBER(G379), ISNUMBER(H379), G379&lt;TIME(13,0,0), H379&gt;TIME(7,45,0)),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IF(AND(ISNUMBER(L379), ISNUMBER(M379), L379&lt;TIME(13,0,0), M379&gt;TIME(7,45,0)), 1, 0)
)</f>
        <v>#REF!</v>
      </c>
      <c r="F379" s="461" t="e">
        <f>SUM(
  IF(AND(ISNUMBER(G379), ISNUMBER(H379), H379&gt;TIME(13,0,0), G379&lt;H379),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IF(AND(ISNUMBER(L379), ISNUMBER(M379), M379&gt;TIME(13,0,0), L379&lt;M379), 1, 0)
)</f>
        <v>#REF!</v>
      </c>
      <c r="G379" s="274"/>
      <c r="H379" s="275"/>
      <c r="I379" s="270" t="str">
        <f t="shared" si="31"/>
        <v/>
      </c>
      <c r="J379" s="270"/>
      <c r="K379" s="276" t="str">
        <f t="shared" si="32"/>
        <v/>
      </c>
    </row>
    <row r="380" spans="1:11">
      <c r="A380" s="734"/>
      <c r="B380" s="459"/>
      <c r="C380" s="460">
        <f t="shared" si="28"/>
        <v>46451</v>
      </c>
      <c r="D380" s="270" t="str">
        <f t="shared" si="30"/>
        <v>Fri</v>
      </c>
      <c r="E380" s="461" t="e">
        <f>SUM(
  IF(AND(ISNUMBER(G380), ISNUMBER(H380), G380&lt;TIME(13,0,0), H380&gt;TIME(7,45,0)),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IF(AND(ISNUMBER(L380), ISNUMBER(M380), L380&lt;TIME(13,0,0), M380&gt;TIME(7,45,0)), 1, 0)
)</f>
        <v>#REF!</v>
      </c>
      <c r="F380" s="461" t="e">
        <f>SUM(
  IF(AND(ISNUMBER(G380), ISNUMBER(H380), H380&gt;TIME(13,0,0), G380&lt;H380),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IF(AND(ISNUMBER(L380), ISNUMBER(M380), M380&gt;TIME(13,0,0), L380&lt;M380), 1, 0)
)</f>
        <v>#REF!</v>
      </c>
      <c r="G380" s="273"/>
      <c r="H380" s="270"/>
      <c r="I380" s="270" t="str">
        <f t="shared" si="31"/>
        <v/>
      </c>
      <c r="J380" s="270"/>
      <c r="K380" s="276" t="str">
        <f t="shared" si="32"/>
        <v/>
      </c>
    </row>
    <row r="381" spans="1:11">
      <c r="A381" s="734"/>
      <c r="B381" s="459"/>
      <c r="C381" s="460">
        <f t="shared" si="28"/>
        <v>46452</v>
      </c>
      <c r="D381" s="270" t="str">
        <f t="shared" si="30"/>
        <v>Sat</v>
      </c>
      <c r="E381" s="461" t="e">
        <f>SUM(
  IF(AND(ISNUMBER(G381), ISNUMBER(H381), G381&lt;TIME(13,0,0), H381&gt;TIME(7,45,0)),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IF(AND(ISNUMBER(L381), ISNUMBER(M381), L381&lt;TIME(13,0,0), M381&gt;TIME(7,45,0)), 1, 0)
)</f>
        <v>#REF!</v>
      </c>
      <c r="F381" s="461" t="e">
        <f>SUM(
  IF(AND(ISNUMBER(G381), ISNUMBER(H381), H381&gt;TIME(13,0,0), G381&lt;H381),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IF(AND(ISNUMBER(L381), ISNUMBER(M381), M381&gt;TIME(13,0,0), L381&lt;M381), 1, 0)
)</f>
        <v>#REF!</v>
      </c>
      <c r="G381" s="273"/>
      <c r="H381" s="270"/>
      <c r="I381" s="270" t="str">
        <f t="shared" si="31"/>
        <v/>
      </c>
      <c r="J381" s="270"/>
      <c r="K381" s="276" t="str">
        <f t="shared" si="32"/>
        <v/>
      </c>
    </row>
    <row r="382" spans="1:11">
      <c r="A382" s="734"/>
      <c r="B382" s="459"/>
      <c r="C382" s="460">
        <f t="shared" si="28"/>
        <v>46453</v>
      </c>
      <c r="D382" s="270" t="str">
        <f t="shared" si="30"/>
        <v>Sun</v>
      </c>
      <c r="E382" s="461" t="e">
        <f>SUM(
  IF(AND(ISNUMBER(G382), ISNUMBER(H382), G382&lt;TIME(13,0,0), H382&gt;TIME(7,45,0)),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IF(AND(ISNUMBER(L382), ISNUMBER(M382), L382&lt;TIME(13,0,0), M382&gt;TIME(7,45,0)), 1, 0)
)</f>
        <v>#REF!</v>
      </c>
      <c r="F382" s="461" t="e">
        <f>SUM(
  IF(AND(ISNUMBER(G382), ISNUMBER(H382), H382&gt;TIME(13,0,0), G382&lt;H382),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IF(AND(ISNUMBER(L382), ISNUMBER(M382), M382&gt;TIME(13,0,0), L382&lt;M382), 1, 0)
)</f>
        <v>#REF!</v>
      </c>
      <c r="G382" s="273"/>
      <c r="H382" s="270"/>
      <c r="I382" s="270" t="str">
        <f t="shared" si="31"/>
        <v/>
      </c>
      <c r="J382" s="270"/>
      <c r="K382" s="276" t="str">
        <f t="shared" si="32"/>
        <v/>
      </c>
    </row>
    <row r="383" spans="1:11">
      <c r="A383" s="734"/>
      <c r="B383" s="459"/>
      <c r="C383" s="460">
        <f t="shared" si="28"/>
        <v>46454</v>
      </c>
      <c r="D383" s="270" t="str">
        <f t="shared" si="30"/>
        <v>Mon</v>
      </c>
      <c r="E383" s="461" t="e">
        <f>SUM(
  IF(AND(ISNUMBER(G383), ISNUMBER(H383), G383&lt;TIME(13,0,0), H383&gt;TIME(7,45,0)),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IF(AND(ISNUMBER(L383), ISNUMBER(M383), L383&lt;TIME(13,0,0), M383&gt;TIME(7,45,0)), 1, 0)
)</f>
        <v>#REF!</v>
      </c>
      <c r="F383" s="461" t="e">
        <f>SUM(
  IF(AND(ISNUMBER(G383), ISNUMBER(H383), H383&gt;TIME(13,0,0), G383&lt;H383),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IF(AND(ISNUMBER(L383), ISNUMBER(M383), M383&gt;TIME(13,0,0), L383&lt;M383), 1, 0)
)</f>
        <v>#REF!</v>
      </c>
      <c r="G383" s="273"/>
      <c r="H383" s="270"/>
      <c r="I383" s="270" t="str">
        <f t="shared" si="31"/>
        <v/>
      </c>
      <c r="J383" s="270"/>
      <c r="K383" s="276" t="str">
        <f t="shared" si="32"/>
        <v/>
      </c>
    </row>
    <row r="384" spans="1:11">
      <c r="A384" s="734"/>
      <c r="B384" s="459"/>
      <c r="C384" s="460">
        <f t="shared" si="28"/>
        <v>46455</v>
      </c>
      <c r="D384" s="270" t="str">
        <f t="shared" si="30"/>
        <v>Tue</v>
      </c>
      <c r="E384" s="461" t="e">
        <f>SUM(
  IF(AND(ISNUMBER(G384), ISNUMBER(H384), G384&lt;TIME(13,0,0), H384&gt;TIME(7,45,0)),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IF(AND(ISNUMBER(L384), ISNUMBER(M384), L384&lt;TIME(13,0,0), M384&gt;TIME(7,45,0)), 1, 0)
)</f>
        <v>#REF!</v>
      </c>
      <c r="F384" s="461" t="e">
        <f>SUM(
  IF(AND(ISNUMBER(G384), ISNUMBER(H384), H384&gt;TIME(13,0,0), G384&lt;H384),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IF(AND(ISNUMBER(L384), ISNUMBER(M384), M384&gt;TIME(13,0,0), L384&lt;M384), 1, 0)
)</f>
        <v>#REF!</v>
      </c>
      <c r="G384" s="274"/>
      <c r="H384" s="275"/>
      <c r="I384" s="270" t="str">
        <f t="shared" si="31"/>
        <v/>
      </c>
      <c r="J384" s="270"/>
      <c r="K384" s="276" t="str">
        <f t="shared" si="32"/>
        <v/>
      </c>
    </row>
    <row r="385" spans="1:11">
      <c r="A385" s="734"/>
      <c r="B385" s="459"/>
      <c r="C385" s="460">
        <f t="shared" si="28"/>
        <v>46456</v>
      </c>
      <c r="D385" s="270" t="str">
        <f t="shared" si="30"/>
        <v>Wed</v>
      </c>
      <c r="E385" s="461" t="e">
        <f>SUM(
  IF(AND(ISNUMBER(G385), ISNUMBER(H385), G385&lt;TIME(13,0,0), H385&gt;TIME(7,45,0)),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IF(AND(ISNUMBER(L385), ISNUMBER(M385), L385&lt;TIME(13,0,0), M385&gt;TIME(7,45,0)), 1, 0)
)</f>
        <v>#REF!</v>
      </c>
      <c r="F385" s="461" t="e">
        <f>SUM(
  IF(AND(ISNUMBER(G385), ISNUMBER(H385), H385&gt;TIME(13,0,0), G385&lt;H385),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IF(AND(ISNUMBER(L385), ISNUMBER(M385), M385&gt;TIME(13,0,0), L385&lt;M385), 1, 0)
)</f>
        <v>#REF!</v>
      </c>
      <c r="G385" s="274"/>
      <c r="H385" s="275"/>
      <c r="I385" s="270" t="str">
        <f t="shared" si="31"/>
        <v/>
      </c>
      <c r="J385" s="270"/>
      <c r="K385" s="276" t="str">
        <f t="shared" si="32"/>
        <v/>
      </c>
    </row>
    <row r="386" spans="1:11">
      <c r="A386" s="734"/>
      <c r="B386" s="459"/>
      <c r="C386" s="460">
        <f t="shared" si="28"/>
        <v>46457</v>
      </c>
      <c r="D386" s="270" t="str">
        <f t="shared" si="30"/>
        <v>Thu</v>
      </c>
      <c r="E386" s="461" t="e">
        <f>SUM(
  IF(AND(ISNUMBER(G386), ISNUMBER(H386), G386&lt;TIME(13,0,0), H386&gt;TIME(7,45,0)),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IF(AND(ISNUMBER(L386), ISNUMBER(M386), L386&lt;TIME(13,0,0), M386&gt;TIME(7,45,0)), 1, 0)
)</f>
        <v>#REF!</v>
      </c>
      <c r="F386" s="461" t="e">
        <f>SUM(
  IF(AND(ISNUMBER(G386), ISNUMBER(H386), H386&gt;TIME(13,0,0), G386&lt;H386),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IF(AND(ISNUMBER(L386), ISNUMBER(M386), M386&gt;TIME(13,0,0), L386&lt;M386), 1, 0)
)</f>
        <v>#REF!</v>
      </c>
      <c r="G386" s="274"/>
      <c r="H386" s="275"/>
      <c r="I386" s="270" t="str">
        <f t="shared" si="31"/>
        <v/>
      </c>
      <c r="J386" s="270"/>
      <c r="K386" s="276" t="str">
        <f t="shared" si="32"/>
        <v/>
      </c>
    </row>
    <row r="387" spans="1:11">
      <c r="A387" s="734"/>
      <c r="B387" s="459"/>
      <c r="C387" s="460">
        <f t="shared" ref="C387:C403" si="33">C386+1</f>
        <v>46458</v>
      </c>
      <c r="D387" s="270" t="str">
        <f t="shared" si="30"/>
        <v>Fri</v>
      </c>
      <c r="E387" s="461" t="e">
        <f>SUM(
  IF(AND(ISNUMBER(G387), ISNUMBER(H387), G387&lt;TIME(13,0,0), H387&gt;TIME(7,45,0)),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IF(AND(ISNUMBER(L387), ISNUMBER(M387), L387&lt;TIME(13,0,0), M387&gt;TIME(7,45,0)), 1, 0)
)</f>
        <v>#REF!</v>
      </c>
      <c r="F387" s="461" t="e">
        <f>SUM(
  IF(AND(ISNUMBER(G387), ISNUMBER(H387), H387&gt;TIME(13,0,0), G387&lt;H387),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IF(AND(ISNUMBER(L387), ISNUMBER(M387), M387&gt;TIME(13,0,0), L387&lt;M387), 1, 0)
)</f>
        <v>#REF!</v>
      </c>
      <c r="G387" s="273"/>
      <c r="H387" s="270"/>
      <c r="I387" s="270" t="str">
        <f t="shared" si="31"/>
        <v/>
      </c>
      <c r="J387" s="270"/>
      <c r="K387" s="276" t="str">
        <f t="shared" si="32"/>
        <v/>
      </c>
    </row>
    <row r="388" spans="1:11">
      <c r="A388" s="734"/>
      <c r="B388" s="459"/>
      <c r="C388" s="460">
        <f t="shared" si="33"/>
        <v>46459</v>
      </c>
      <c r="D388" s="270" t="str">
        <f t="shared" si="30"/>
        <v>Sat</v>
      </c>
      <c r="E388" s="461" t="e">
        <f>SUM(
  IF(AND(ISNUMBER(G388), ISNUMBER(H388), G388&lt;TIME(13,0,0), H388&gt;TIME(7,45,0)),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IF(AND(ISNUMBER(L388), ISNUMBER(M388), L388&lt;TIME(13,0,0), M388&gt;TIME(7,45,0)), 1, 0)
)</f>
        <v>#REF!</v>
      </c>
      <c r="F388" s="461" t="e">
        <f>SUM(
  IF(AND(ISNUMBER(G388), ISNUMBER(H388), H388&gt;TIME(13,0,0), G388&lt;H388),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IF(AND(ISNUMBER(L388), ISNUMBER(M388), M388&gt;TIME(13,0,0), L388&lt;M388), 1, 0)
)</f>
        <v>#REF!</v>
      </c>
      <c r="G388" s="273"/>
      <c r="H388" s="270"/>
      <c r="I388" s="270" t="str">
        <f t="shared" si="31"/>
        <v/>
      </c>
      <c r="J388" s="270"/>
      <c r="K388" s="276" t="str">
        <f t="shared" si="32"/>
        <v/>
      </c>
    </row>
    <row r="389" spans="1:11">
      <c r="A389" s="734"/>
      <c r="B389" s="459"/>
      <c r="C389" s="460">
        <f t="shared" si="33"/>
        <v>46460</v>
      </c>
      <c r="D389" s="270" t="str">
        <f t="shared" si="30"/>
        <v>Sun</v>
      </c>
      <c r="E389" s="461" t="e">
        <f>SUM(
  IF(AND(ISNUMBER(G389), ISNUMBER(H389), G389&lt;TIME(13,0,0), H389&gt;TIME(7,45,0)),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IF(AND(ISNUMBER(L389), ISNUMBER(M389), L389&lt;TIME(13,0,0), M389&gt;TIME(7,45,0)), 1, 0)
)</f>
        <v>#REF!</v>
      </c>
      <c r="F389" s="461" t="e">
        <f>SUM(
  IF(AND(ISNUMBER(G389), ISNUMBER(H389), H389&gt;TIME(13,0,0), G389&lt;H389),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IF(AND(ISNUMBER(L389), ISNUMBER(M389), M389&gt;TIME(13,0,0), L389&lt;M389), 1, 0)
)</f>
        <v>#REF!</v>
      </c>
      <c r="G389" s="273"/>
      <c r="H389" s="270"/>
      <c r="I389" s="270" t="str">
        <f t="shared" si="31"/>
        <v/>
      </c>
      <c r="J389" s="270"/>
      <c r="K389" s="276" t="str">
        <f t="shared" si="32"/>
        <v/>
      </c>
    </row>
    <row r="390" spans="1:11">
      <c r="A390" s="734"/>
      <c r="B390" s="459"/>
      <c r="C390" s="460">
        <f t="shared" si="33"/>
        <v>46461</v>
      </c>
      <c r="D390" s="270" t="str">
        <f t="shared" si="30"/>
        <v>Mon</v>
      </c>
      <c r="E390" s="461" t="e">
        <f>SUM(
  IF(AND(ISNUMBER(G390), ISNUMBER(H390), G390&lt;TIME(13,0,0), H390&gt;TIME(7,45,0)),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IF(AND(ISNUMBER(L390), ISNUMBER(M390), L390&lt;TIME(13,0,0), M390&gt;TIME(7,45,0)), 1, 0)
)</f>
        <v>#REF!</v>
      </c>
      <c r="F390" s="461" t="e">
        <f>SUM(
  IF(AND(ISNUMBER(G390), ISNUMBER(H390), H390&gt;TIME(13,0,0), G390&lt;H390),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IF(AND(ISNUMBER(L390), ISNUMBER(M390), M390&gt;TIME(13,0,0), L390&lt;M390), 1, 0)
)</f>
        <v>#REF!</v>
      </c>
      <c r="G390" s="273"/>
      <c r="H390" s="270"/>
      <c r="I390" s="270" t="str">
        <f t="shared" si="31"/>
        <v/>
      </c>
      <c r="J390" s="270"/>
      <c r="K390" s="276" t="str">
        <f t="shared" si="32"/>
        <v/>
      </c>
    </row>
    <row r="391" spans="1:11">
      <c r="A391" s="734"/>
      <c r="B391" s="459"/>
      <c r="C391" s="460">
        <f t="shared" si="33"/>
        <v>46462</v>
      </c>
      <c r="D391" s="270" t="str">
        <f t="shared" si="30"/>
        <v>Tue</v>
      </c>
      <c r="E391" s="461" t="e">
        <f>SUM(
  IF(AND(ISNUMBER(G391), ISNUMBER(H391), G391&lt;TIME(13,0,0), H391&gt;TIME(7,45,0)),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IF(AND(ISNUMBER(L391), ISNUMBER(M391), L391&lt;TIME(13,0,0), M391&gt;TIME(7,45,0)), 1, 0)
)</f>
        <v>#REF!</v>
      </c>
      <c r="F391" s="461" t="e">
        <f>SUM(
  IF(AND(ISNUMBER(G391), ISNUMBER(H391), H391&gt;TIME(13,0,0), G391&lt;H391),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IF(AND(ISNUMBER(L391), ISNUMBER(M391), M391&gt;TIME(13,0,0), L391&lt;M391), 1, 0)
)</f>
        <v>#REF!</v>
      </c>
      <c r="G391" s="274"/>
      <c r="H391" s="275"/>
      <c r="I391" s="270" t="str">
        <f t="shared" si="31"/>
        <v/>
      </c>
      <c r="J391" s="270"/>
      <c r="K391" s="276" t="str">
        <f t="shared" si="32"/>
        <v/>
      </c>
    </row>
    <row r="392" spans="1:11">
      <c r="A392" s="734"/>
      <c r="B392" s="459"/>
      <c r="C392" s="460">
        <f t="shared" si="33"/>
        <v>46463</v>
      </c>
      <c r="D392" s="270" t="str">
        <f t="shared" si="30"/>
        <v>Wed</v>
      </c>
      <c r="E392" s="461" t="e">
        <f>SUM(
  IF(AND(ISNUMBER(G392), ISNUMBER(H392), G392&lt;TIME(13,0,0), H392&gt;TIME(7,45,0)),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IF(AND(ISNUMBER(L392), ISNUMBER(M392), L392&lt;TIME(13,0,0), M392&gt;TIME(7,45,0)), 1, 0)
)</f>
        <v>#REF!</v>
      </c>
      <c r="F392" s="461" t="e">
        <f>SUM(
  IF(AND(ISNUMBER(G392), ISNUMBER(H392), H392&gt;TIME(13,0,0), G392&lt;H392),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IF(AND(ISNUMBER(L392), ISNUMBER(M392), M392&gt;TIME(13,0,0), L392&lt;M392), 1, 0)
)</f>
        <v>#REF!</v>
      </c>
      <c r="G392" s="274"/>
      <c r="H392" s="275"/>
      <c r="I392" s="270" t="str">
        <f t="shared" si="31"/>
        <v/>
      </c>
      <c r="J392" s="270"/>
      <c r="K392" s="276" t="str">
        <f t="shared" si="32"/>
        <v/>
      </c>
    </row>
    <row r="393" spans="1:11">
      <c r="A393" s="734"/>
      <c r="B393" s="459"/>
      <c r="C393" s="460">
        <f t="shared" si="33"/>
        <v>46464</v>
      </c>
      <c r="D393" s="270" t="str">
        <f t="shared" si="30"/>
        <v>Thu</v>
      </c>
      <c r="E393" s="461" t="e">
        <f>SUM(
  IF(AND(ISNUMBER(G393), ISNUMBER(H393), G393&lt;TIME(13,0,0), H393&gt;TIME(7,45,0)),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IF(AND(ISNUMBER(L393), ISNUMBER(M393), L393&lt;TIME(13,0,0), M393&gt;TIME(7,45,0)), 1, 0)
)</f>
        <v>#REF!</v>
      </c>
      <c r="F393" s="461" t="e">
        <f>SUM(
  IF(AND(ISNUMBER(G393), ISNUMBER(H393), H393&gt;TIME(13,0,0), G393&lt;H393),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IF(AND(ISNUMBER(L393), ISNUMBER(M393), M393&gt;TIME(13,0,0), L393&lt;M393), 1, 0)
)</f>
        <v>#REF!</v>
      </c>
      <c r="G393" s="274"/>
      <c r="H393" s="275"/>
      <c r="I393" s="270" t="str">
        <f t="shared" si="31"/>
        <v/>
      </c>
      <c r="J393" s="270"/>
      <c r="K393" s="276" t="str">
        <f t="shared" si="32"/>
        <v/>
      </c>
    </row>
    <row r="394" spans="1:11">
      <c r="A394" s="734"/>
      <c r="B394" s="459"/>
      <c r="C394" s="460">
        <f t="shared" si="33"/>
        <v>46465</v>
      </c>
      <c r="D394" s="270" t="str">
        <f t="shared" si="30"/>
        <v>Fri</v>
      </c>
      <c r="E394" s="461" t="e">
        <f>SUM(
  IF(AND(ISNUMBER(G394), ISNUMBER(H394), G394&lt;TIME(13,0,0), H394&gt;TIME(7,45,0)),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IF(AND(ISNUMBER(L394), ISNUMBER(M394), L394&lt;TIME(13,0,0), M394&gt;TIME(7,45,0)), 1, 0)
)</f>
        <v>#REF!</v>
      </c>
      <c r="F394" s="461" t="e">
        <f>SUM(
  IF(AND(ISNUMBER(G394), ISNUMBER(H394), H394&gt;TIME(13,0,0), G394&lt;H394),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IF(AND(ISNUMBER(L394), ISNUMBER(M394), M394&gt;TIME(13,0,0), L394&lt;M394), 1, 0)
)</f>
        <v>#REF!</v>
      </c>
      <c r="G394" s="273"/>
      <c r="H394" s="270"/>
      <c r="I394" s="270" t="str">
        <f t="shared" si="31"/>
        <v/>
      </c>
      <c r="J394" s="270"/>
      <c r="K394" s="276" t="str">
        <f t="shared" si="32"/>
        <v/>
      </c>
    </row>
    <row r="395" spans="1:11">
      <c r="A395" s="734"/>
      <c r="B395" s="459"/>
      <c r="C395" s="460">
        <f t="shared" si="33"/>
        <v>46466</v>
      </c>
      <c r="D395" s="270" t="str">
        <f t="shared" si="30"/>
        <v>Sat</v>
      </c>
      <c r="E395" s="461" t="e">
        <f>SUM(
  IF(AND(ISNUMBER(G395), ISNUMBER(H395), G395&lt;TIME(13,0,0), H395&gt;TIME(7,45,0)),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IF(AND(ISNUMBER(L395), ISNUMBER(M395), L395&lt;TIME(13,0,0), M395&gt;TIME(7,45,0)), 1, 0)
)</f>
        <v>#REF!</v>
      </c>
      <c r="F395" s="461" t="e">
        <f>SUM(
  IF(AND(ISNUMBER(G395), ISNUMBER(H395), H395&gt;TIME(13,0,0), G395&lt;H395),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IF(AND(ISNUMBER(L395), ISNUMBER(M395), M395&gt;TIME(13,0,0), L395&lt;M395), 1, 0)
)</f>
        <v>#REF!</v>
      </c>
      <c r="G395" s="273"/>
      <c r="H395" s="270"/>
      <c r="I395" s="270" t="str">
        <f t="shared" si="31"/>
        <v/>
      </c>
      <c r="J395" s="270"/>
      <c r="K395" s="276" t="str">
        <f t="shared" si="32"/>
        <v/>
      </c>
    </row>
    <row r="396" spans="1:11">
      <c r="A396" s="734"/>
      <c r="B396" s="459"/>
      <c r="C396" s="460">
        <f t="shared" si="33"/>
        <v>46467</v>
      </c>
      <c r="D396" s="270" t="str">
        <f t="shared" si="30"/>
        <v>Sun</v>
      </c>
      <c r="E396" s="461" t="e">
        <f>SUM(
  IF(AND(ISNUMBER(G396), ISNUMBER(H396), G396&lt;TIME(13,0,0), H396&gt;TIME(7,45,0)),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IF(AND(ISNUMBER(L396), ISNUMBER(M396), L396&lt;TIME(13,0,0), M396&gt;TIME(7,45,0)), 1, 0)
)</f>
        <v>#REF!</v>
      </c>
      <c r="F396" s="461" t="e">
        <f>SUM(
  IF(AND(ISNUMBER(G396), ISNUMBER(H396), H396&gt;TIME(13,0,0), G396&lt;H396),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IF(AND(ISNUMBER(L396), ISNUMBER(M396), M396&gt;TIME(13,0,0), L396&lt;M396), 1, 0)
)</f>
        <v>#REF!</v>
      </c>
      <c r="G396" s="273"/>
      <c r="H396" s="270"/>
      <c r="I396" s="270" t="str">
        <f t="shared" si="31"/>
        <v/>
      </c>
      <c r="J396" s="270"/>
      <c r="K396" s="276" t="str">
        <f t="shared" si="32"/>
        <v/>
      </c>
    </row>
    <row r="397" spans="1:11">
      <c r="A397" s="734"/>
      <c r="B397" s="459"/>
      <c r="C397" s="460">
        <f t="shared" si="33"/>
        <v>46468</v>
      </c>
      <c r="D397" s="270" t="str">
        <f t="shared" si="30"/>
        <v>Mon</v>
      </c>
      <c r="E397" s="461" t="e">
        <f>SUM(
  IF(AND(ISNUMBER(G397), ISNUMBER(H397), G397&lt;TIME(13,0,0), H397&gt;TIME(7,45,0)),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IF(AND(ISNUMBER(L397), ISNUMBER(M397), L397&lt;TIME(13,0,0), M397&gt;TIME(7,45,0)), 1, 0)
)</f>
        <v>#REF!</v>
      </c>
      <c r="F397" s="461" t="e">
        <f>SUM(
  IF(AND(ISNUMBER(G397), ISNUMBER(H397), H397&gt;TIME(13,0,0), G397&lt;H397),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IF(AND(ISNUMBER(L397), ISNUMBER(M397), M397&gt;TIME(13,0,0), L397&lt;M397), 1, 0)
)</f>
        <v>#REF!</v>
      </c>
      <c r="G397" s="273"/>
      <c r="H397" s="270"/>
      <c r="I397" s="270" t="str">
        <f t="shared" si="31"/>
        <v/>
      </c>
      <c r="J397" s="270"/>
      <c r="K397" s="276" t="str">
        <f t="shared" si="32"/>
        <v/>
      </c>
    </row>
    <row r="398" spans="1:11">
      <c r="A398" s="734"/>
      <c r="B398" s="459"/>
      <c r="C398" s="460">
        <f t="shared" si="33"/>
        <v>46469</v>
      </c>
      <c r="D398" s="270" t="str">
        <f t="shared" si="30"/>
        <v>Tue</v>
      </c>
      <c r="E398" s="461" t="e">
        <f>SUM(
  IF(AND(ISNUMBER(G398), ISNUMBER(H398), G398&lt;TIME(13,0,0), H398&gt;TIME(7,45,0)),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IF(AND(ISNUMBER(L398), ISNUMBER(M398), L398&lt;TIME(13,0,0), M398&gt;TIME(7,45,0)), 1, 0)
)</f>
        <v>#REF!</v>
      </c>
      <c r="F398" s="461" t="e">
        <f>SUM(
  IF(AND(ISNUMBER(G398), ISNUMBER(H398), H398&gt;TIME(13,0,0), G398&lt;H398),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IF(AND(ISNUMBER(L398), ISNUMBER(M398), M398&gt;TIME(13,0,0), L398&lt;M398), 1, 0)
)</f>
        <v>#REF!</v>
      </c>
      <c r="G398" s="274"/>
      <c r="H398" s="275"/>
      <c r="I398" s="270" t="str">
        <f t="shared" si="31"/>
        <v/>
      </c>
      <c r="J398" s="270"/>
      <c r="K398" s="276" t="str">
        <f t="shared" si="32"/>
        <v/>
      </c>
    </row>
    <row r="399" spans="1:11">
      <c r="A399" s="734"/>
      <c r="B399" s="459"/>
      <c r="C399" s="460">
        <f t="shared" si="33"/>
        <v>46470</v>
      </c>
      <c r="D399" s="270" t="str">
        <f t="shared" si="30"/>
        <v>Wed</v>
      </c>
      <c r="E399" s="461" t="e">
        <f>SUM(
  IF(AND(ISNUMBER(G399), ISNUMBER(H399), G399&lt;TIME(13,0,0), H399&gt;TIME(7,45,0)),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IF(AND(ISNUMBER(L399), ISNUMBER(M399), L399&lt;TIME(13,0,0), M399&gt;TIME(7,45,0)), 1, 0)
)</f>
        <v>#REF!</v>
      </c>
      <c r="F399" s="461" t="e">
        <f>SUM(
  IF(AND(ISNUMBER(G399), ISNUMBER(H399), H399&gt;TIME(13,0,0), G399&lt;H399),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IF(AND(ISNUMBER(L399), ISNUMBER(M399), M399&gt;TIME(13,0,0), L399&lt;M399), 1, 0)
)</f>
        <v>#REF!</v>
      </c>
      <c r="G399" s="274"/>
      <c r="H399" s="275"/>
      <c r="I399" s="270" t="str">
        <f t="shared" si="31"/>
        <v/>
      </c>
      <c r="J399" s="270"/>
      <c r="K399" s="276" t="str">
        <f t="shared" si="32"/>
        <v/>
      </c>
    </row>
    <row r="400" spans="1:11">
      <c r="A400" s="734"/>
      <c r="B400" s="459"/>
      <c r="C400" s="460">
        <f t="shared" si="33"/>
        <v>46471</v>
      </c>
      <c r="D400" s="270" t="str">
        <f t="shared" si="30"/>
        <v>Thu</v>
      </c>
      <c r="E400" s="461" t="e">
        <f>SUM(
  IF(AND(ISNUMBER(G400), ISNUMBER(H400), G400&lt;TIME(13,0,0), H400&gt;TIME(7,45,0)),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IF(AND(ISNUMBER(L400), ISNUMBER(M400), L400&lt;TIME(13,0,0), M400&gt;TIME(7,45,0)), 1, 0)
)</f>
        <v>#REF!</v>
      </c>
      <c r="F400" s="461" t="e">
        <f>SUM(
  IF(AND(ISNUMBER(G400), ISNUMBER(H400), H400&gt;TIME(13,0,0), G400&lt;H400),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IF(AND(ISNUMBER(L400), ISNUMBER(M400), M400&gt;TIME(13,0,0), L400&lt;M400), 1, 0)
)</f>
        <v>#REF!</v>
      </c>
      <c r="G400" s="274"/>
      <c r="H400" s="275"/>
      <c r="I400" s="270" t="str">
        <f t="shared" si="31"/>
        <v/>
      </c>
      <c r="J400" s="270"/>
      <c r="K400" s="276" t="str">
        <f t="shared" si="32"/>
        <v/>
      </c>
    </row>
    <row r="401" spans="1:11">
      <c r="A401" s="734"/>
      <c r="B401" s="459"/>
      <c r="C401" s="460">
        <f t="shared" si="33"/>
        <v>46472</v>
      </c>
      <c r="D401" s="270" t="str">
        <f t="shared" si="30"/>
        <v>Fri</v>
      </c>
      <c r="E401" s="461" t="e">
        <f>SUM(
  IF(AND(ISNUMBER(G401), ISNUMBER(H401), G401&lt;TIME(13,0,0), H401&gt;TIME(7,45,0)),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IF(AND(ISNUMBER(L401), ISNUMBER(M401), L401&lt;TIME(13,0,0), M401&gt;TIME(7,45,0)), 1, 0)
)</f>
        <v>#REF!</v>
      </c>
      <c r="F401" s="461" t="e">
        <f>SUM(
  IF(AND(ISNUMBER(G401), ISNUMBER(H401), H401&gt;TIME(13,0,0), G401&lt;H401),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IF(AND(ISNUMBER(L401), ISNUMBER(M401), M401&gt;TIME(13,0,0), L401&lt;M401), 1, 0)
)</f>
        <v>#REF!</v>
      </c>
      <c r="G401" s="273"/>
      <c r="H401" s="270"/>
      <c r="I401" s="270" t="str">
        <f t="shared" si="31"/>
        <v/>
      </c>
      <c r="J401" s="270"/>
      <c r="K401" s="276" t="str">
        <f t="shared" si="32"/>
        <v/>
      </c>
    </row>
    <row r="402" spans="1:11">
      <c r="A402" s="734"/>
      <c r="B402" s="459"/>
      <c r="C402" s="460">
        <f t="shared" si="33"/>
        <v>46473</v>
      </c>
      <c r="D402" s="270" t="str">
        <f t="shared" si="30"/>
        <v>Sat</v>
      </c>
      <c r="E402" s="461" t="e">
        <f>SUM(
  IF(AND(ISNUMBER(G402), ISNUMBER(H402), G402&lt;TIME(13,0,0), H402&gt;TIME(7,45,0)),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IF(AND(ISNUMBER(L402), ISNUMBER(M402), L402&lt;TIME(13,0,0), M402&gt;TIME(7,45,0)), 1, 0)
)</f>
        <v>#REF!</v>
      </c>
      <c r="F402" s="461" t="e">
        <f>SUM(
  IF(AND(ISNUMBER(G402), ISNUMBER(H402), H402&gt;TIME(13,0,0), G402&lt;H402),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IF(AND(ISNUMBER(L402), ISNUMBER(M402), M402&gt;TIME(13,0,0), L402&lt;M402), 1, 0)
)</f>
        <v>#REF!</v>
      </c>
      <c r="G402" s="273"/>
      <c r="H402" s="270"/>
      <c r="I402" s="270" t="str">
        <f t="shared" si="31"/>
        <v/>
      </c>
      <c r="J402" s="270"/>
      <c r="K402" s="276" t="str">
        <f t="shared" si="32"/>
        <v/>
      </c>
    </row>
    <row r="403" spans="1:11">
      <c r="A403" s="734"/>
      <c r="B403" s="459"/>
      <c r="C403" s="460">
        <f t="shared" si="33"/>
        <v>46474</v>
      </c>
      <c r="D403" s="270" t="str">
        <f t="shared" si="30"/>
        <v>Sun</v>
      </c>
      <c r="E403" s="461" t="e">
        <f>SUM(
  IF(AND(ISNUMBER(G403), ISNUMBER(H403), G403&lt;TIME(13,0,0), H403&gt;TIME(7,45,0)),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IF(AND(ISNUMBER(L403), ISNUMBER(M403), L403&lt;TIME(13,0,0), M403&gt;TIME(7,45,0)), 1, 0)
)</f>
        <v>#REF!</v>
      </c>
      <c r="F403" s="461" t="e">
        <f>SUM(
  IF(AND(ISNUMBER(G403), ISNUMBER(H403), H403&gt;TIME(13,0,0), G403&lt;H403),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IF(AND(ISNUMBER(L403), ISNUMBER(M403), M403&gt;TIME(13,0,0), L403&lt;M403), 1, 0)
)</f>
        <v>#REF!</v>
      </c>
      <c r="G403" s="273"/>
      <c r="H403" s="270"/>
      <c r="I403" s="270" t="str">
        <f t="shared" si="31"/>
        <v/>
      </c>
      <c r="J403" s="270"/>
      <c r="K403" s="276" t="str">
        <f t="shared" si="32"/>
        <v/>
      </c>
    </row>
    <row r="404" spans="1:11">
      <c r="A404" s="734"/>
      <c r="B404" s="459"/>
      <c r="C404" s="460">
        <f>C403+1</f>
        <v>46475</v>
      </c>
      <c r="D404" s="270" t="str">
        <f t="shared" si="30"/>
        <v>Mon</v>
      </c>
      <c r="E404" s="461" t="e">
        <f>SUM(
  IF(AND(ISNUMBER(G404), ISNUMBER(H404), G404&lt;TIME(13,0,0), H404&gt;TIME(7,45,0)),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IF(AND(ISNUMBER(L404), ISNUMBER(M404), L404&lt;TIME(13,0,0), M404&gt;TIME(7,45,0)), 1, 0)
)</f>
        <v>#REF!</v>
      </c>
      <c r="F404" s="461" t="e">
        <f>SUM(
  IF(AND(ISNUMBER(G404), ISNUMBER(H404), H404&gt;TIME(13,0,0), G404&lt;H404),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IF(AND(ISNUMBER(L404), ISNUMBER(M404), M404&gt;TIME(13,0,0), L404&lt;M404), 1, 0)
)</f>
        <v>#REF!</v>
      </c>
      <c r="G404" s="273"/>
      <c r="H404" s="270"/>
      <c r="I404" s="270" t="str">
        <f t="shared" si="31"/>
        <v/>
      </c>
      <c r="J404" s="270"/>
      <c r="K404" s="276" t="str">
        <f t="shared" si="32"/>
        <v/>
      </c>
    </row>
    <row r="405" spans="1:11">
      <c r="A405" s="734"/>
      <c r="B405" s="459"/>
      <c r="C405" s="460">
        <f>C404+1</f>
        <v>46476</v>
      </c>
      <c r="D405" s="270" t="str">
        <f t="shared" si="30"/>
        <v>Tue</v>
      </c>
      <c r="E405" s="461" t="e">
        <f>SUM(
  IF(AND(ISNUMBER(G405), ISNUMBER(H405), G405&lt;TIME(13,0,0), H405&gt;TIME(7,45,0)),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IF(AND(ISNUMBER(L405), ISNUMBER(M405), L405&lt;TIME(13,0,0), M405&gt;TIME(7,45,0)), 1, 0)
)</f>
        <v>#REF!</v>
      </c>
      <c r="F405" s="461" t="e">
        <f>SUM(
  IF(AND(ISNUMBER(G405), ISNUMBER(H405), H405&gt;TIME(13,0,0), G405&lt;H405),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IF(AND(ISNUMBER(L405), ISNUMBER(M405), M405&gt;TIME(13,0,0), L405&lt;M405), 1, 0)
)</f>
        <v>#REF!</v>
      </c>
      <c r="G405" s="274"/>
      <c r="H405" s="275"/>
      <c r="I405" s="270" t="str">
        <f t="shared" si="31"/>
        <v/>
      </c>
      <c r="J405" s="270"/>
      <c r="K405" s="276" t="str">
        <f t="shared" si="32"/>
        <v/>
      </c>
    </row>
    <row r="406" spans="1:11" ht="14.95" thickBot="1">
      <c r="A406" s="735"/>
      <c r="B406" s="462"/>
      <c r="C406" s="463">
        <f>C405+1</f>
        <v>46477</v>
      </c>
      <c r="D406" s="464" t="str">
        <f t="shared" si="30"/>
        <v>Wed</v>
      </c>
      <c r="E406" s="461" t="e">
        <f>SUM(
  IF(AND(ISNUMBER(G406), ISNUMBER(H406), G406&lt;TIME(13,0,0), H406&gt;TIME(7,45,0)),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IF(AND(ISNUMBER(#REF!), ISNUMBER(#REF!),#REF!&lt;TIME( 13,0,0),#REF!&gt;TIME( 7,45,0)), 1, 0),
  IF(AND(ISNUMBER(L406), ISNUMBER(M406), L406&lt;TIME(13,0,0), M406&gt;TIME(7,45,0)), 1, 0)
)</f>
        <v>#REF!</v>
      </c>
      <c r="F406" s="461" t="e">
        <f>SUM(
  IF(AND(ISNUMBER(G406), ISNUMBER(H406), H406&gt;TIME(13,0,0), G406&lt;H406),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IF(AND(ISNUMBER(#REF!), ISNUMBER(#REF!),#REF!&gt;TIME( 13,0,0),#REF! &lt;#REF!), 1, 0),
  IF(AND(ISNUMBER(L406), ISNUMBER(M406), M406&gt;TIME(13,0,0), L406&lt;M406), 1, 0)
)</f>
        <v>#REF!</v>
      </c>
      <c r="G406" s="465"/>
      <c r="H406" s="466"/>
      <c r="I406" s="464" t="str">
        <f t="shared" si="31"/>
        <v/>
      </c>
      <c r="J406" s="464"/>
      <c r="K406" s="467" t="str">
        <f t="shared" si="32"/>
        <v/>
      </c>
    </row>
    <row r="407" spans="1:11">
      <c r="C407" s="192">
        <f>SUM(G407:K407)</f>
        <v>0</v>
      </c>
      <c r="K407" s="38">
        <f>SUM(K376:K406)</f>
        <v>0</v>
      </c>
    </row>
  </sheetData>
  <mergeCells count="22">
    <mergeCell ref="G308:K308"/>
    <mergeCell ref="A241:A270"/>
    <mergeCell ref="G1:K1"/>
    <mergeCell ref="A4:A33"/>
    <mergeCell ref="A36:A66"/>
    <mergeCell ref="A70:A99"/>
    <mergeCell ref="B8:B23"/>
    <mergeCell ref="B4:B7"/>
    <mergeCell ref="B24:B33"/>
    <mergeCell ref="B60:B71"/>
    <mergeCell ref="C307:G307"/>
    <mergeCell ref="A103:A133"/>
    <mergeCell ref="A376:A406"/>
    <mergeCell ref="A345:A372"/>
    <mergeCell ref="B231:B242"/>
    <mergeCell ref="B293:B314"/>
    <mergeCell ref="B358:B366"/>
    <mergeCell ref="A137:A167"/>
    <mergeCell ref="A274:A304"/>
    <mergeCell ref="A311:A341"/>
    <mergeCell ref="A207:A237"/>
    <mergeCell ref="A174:A203"/>
  </mergeCells>
  <conditionalFormatting sqref="C1:C1048576">
    <cfRule type="expression" dxfId="2" priority="1">
      <formula>B5=TODAY()</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E5E35-34DD-44BD-9E8B-51106BBB6B22}">
  <dimension ref="A1:AA402"/>
  <sheetViews>
    <sheetView tabSelected="1" workbookViewId="0">
      <pane ySplit="1" topLeftCell="A2" activePane="bottomLeft" state="frozen"/>
      <selection pane="bottomLeft" activeCell="B2" sqref="B2"/>
    </sheetView>
  </sheetViews>
  <sheetFormatPr defaultRowHeight="14.3"/>
  <cols>
    <col min="1" max="1" width="7.6640625" style="514" bestFit="1" customWidth="1"/>
    <col min="2" max="2" width="10.5546875" style="13" bestFit="1" customWidth="1"/>
    <col min="3" max="3" width="11.44140625" style="13" bestFit="1" customWidth="1"/>
    <col min="4" max="4" width="8.88671875" style="13"/>
    <col min="5" max="5" width="8.88671875" style="614"/>
    <col min="6" max="6" width="9.6640625" bestFit="1" customWidth="1"/>
    <col min="8" max="8" width="9.6640625" bestFit="1" customWidth="1"/>
    <col min="10" max="10" width="9.6640625" bestFit="1" customWidth="1"/>
    <col min="12" max="12" width="9.6640625" bestFit="1" customWidth="1"/>
    <col min="16" max="16" width="9.6640625" bestFit="1" customWidth="1"/>
    <col min="18" max="18" width="9.6640625" bestFit="1" customWidth="1"/>
  </cols>
  <sheetData>
    <row r="1" spans="1:27">
      <c r="F1" s="776"/>
      <c r="G1" s="777"/>
      <c r="H1" s="776"/>
      <c r="I1" s="777"/>
      <c r="J1" s="776"/>
      <c r="K1" s="777"/>
      <c r="L1" s="776"/>
      <c r="M1" s="777"/>
      <c r="N1" s="776"/>
      <c r="O1" s="777"/>
      <c r="P1" s="776"/>
      <c r="Q1" s="777"/>
      <c r="R1" s="776"/>
      <c r="S1" s="777"/>
      <c r="T1" s="776"/>
      <c r="U1" s="783"/>
      <c r="V1" s="776"/>
      <c r="W1" s="777"/>
      <c r="X1" s="776"/>
      <c r="Y1" s="777"/>
      <c r="Z1" s="776"/>
      <c r="AA1" s="777"/>
    </row>
    <row r="2" spans="1:27">
      <c r="A2" s="514" t="s">
        <v>128</v>
      </c>
      <c r="F2" s="592" t="s">
        <v>82</v>
      </c>
      <c r="G2" s="593" t="s">
        <v>79</v>
      </c>
      <c r="H2" s="592" t="s">
        <v>82</v>
      </c>
      <c r="I2" s="593" t="s">
        <v>79</v>
      </c>
      <c r="J2" s="592" t="s">
        <v>82</v>
      </c>
      <c r="K2" s="593" t="s">
        <v>79</v>
      </c>
      <c r="L2" s="592" t="s">
        <v>82</v>
      </c>
      <c r="M2" s="593" t="s">
        <v>79</v>
      </c>
      <c r="N2" s="592" t="s">
        <v>82</v>
      </c>
      <c r="O2" s="593" t="s">
        <v>79</v>
      </c>
      <c r="P2" s="592" t="s">
        <v>82</v>
      </c>
      <c r="Q2" s="593" t="s">
        <v>79</v>
      </c>
      <c r="R2" s="592" t="s">
        <v>82</v>
      </c>
      <c r="S2" s="593" t="s">
        <v>79</v>
      </c>
      <c r="T2" s="592" t="s">
        <v>82</v>
      </c>
      <c r="U2" s="77" t="s">
        <v>79</v>
      </c>
      <c r="V2" s="592" t="s">
        <v>82</v>
      </c>
      <c r="W2" s="593" t="s">
        <v>79</v>
      </c>
      <c r="X2" s="592" t="s">
        <v>82</v>
      </c>
      <c r="Y2" s="593" t="s">
        <v>79</v>
      </c>
      <c r="Z2" s="592" t="s">
        <v>82</v>
      </c>
      <c r="AA2" s="593" t="s">
        <v>79</v>
      </c>
    </row>
    <row r="3" spans="1:27">
      <c r="A3" s="514">
        <f>COUNT(F3,H3,J3,L3,N3,P3,R3,T3,V3,X3,Z3)</f>
        <v>6</v>
      </c>
      <c r="B3" s="506">
        <v>46113</v>
      </c>
      <c r="C3" s="13" t="str">
        <f>TEXT(B3,"ddd")</f>
        <v>Wed</v>
      </c>
      <c r="D3" s="779">
        <v>1</v>
      </c>
      <c r="E3" s="774" t="s">
        <v>77</v>
      </c>
      <c r="F3" s="509"/>
      <c r="G3" s="510"/>
      <c r="H3" s="509">
        <v>8</v>
      </c>
      <c r="I3" s="510"/>
      <c r="J3" s="509"/>
      <c r="K3" s="510"/>
      <c r="L3" s="509"/>
      <c r="M3" s="510"/>
      <c r="N3" s="526"/>
      <c r="O3" s="526"/>
      <c r="P3" s="509">
        <v>9</v>
      </c>
      <c r="Q3" s="510"/>
      <c r="R3" s="509">
        <v>9</v>
      </c>
      <c r="S3" s="510"/>
      <c r="T3" s="526">
        <v>2</v>
      </c>
      <c r="U3" s="526"/>
      <c r="V3" s="509"/>
      <c r="W3" s="510"/>
      <c r="X3" s="509">
        <v>9.5</v>
      </c>
      <c r="Y3" s="510"/>
      <c r="Z3" s="509">
        <v>9</v>
      </c>
      <c r="AA3" s="510"/>
    </row>
    <row r="4" spans="1:27">
      <c r="A4" s="514">
        <f t="shared" ref="A4:A67" si="0">COUNT(F4,H4,J4,L4,N4,P4,R4,T4,V4,X4,Z4)</f>
        <v>5</v>
      </c>
      <c r="B4" s="506">
        <f>B3+1</f>
        <v>46114</v>
      </c>
      <c r="C4" s="13" t="str">
        <f>TEXT(B4,"ddd")</f>
        <v>Thu</v>
      </c>
      <c r="D4" s="779"/>
      <c r="E4" s="774"/>
      <c r="F4" s="509"/>
      <c r="G4" s="510"/>
      <c r="H4" s="509">
        <v>8</v>
      </c>
      <c r="I4" s="510"/>
      <c r="J4" s="509"/>
      <c r="K4" s="510"/>
      <c r="L4" s="509"/>
      <c r="M4" s="510"/>
      <c r="N4" s="526"/>
      <c r="O4" s="526"/>
      <c r="P4" s="509">
        <v>9</v>
      </c>
      <c r="Q4" s="510"/>
      <c r="R4" s="509">
        <v>9</v>
      </c>
      <c r="S4" s="510"/>
      <c r="T4" s="37"/>
      <c r="U4" s="47"/>
      <c r="V4" s="49"/>
      <c r="W4" s="50"/>
      <c r="X4" s="509">
        <v>9.5</v>
      </c>
      <c r="Y4" s="510"/>
      <c r="Z4" s="509">
        <v>9</v>
      </c>
      <c r="AA4" s="510"/>
    </row>
    <row r="5" spans="1:27">
      <c r="A5" s="514">
        <f t="shared" si="0"/>
        <v>0</v>
      </c>
      <c r="B5" s="506">
        <f t="shared" ref="B5:B68" si="1">B4+1</f>
        <v>46115</v>
      </c>
      <c r="C5" s="13" t="str">
        <f t="shared" ref="C5:C68" si="2">TEXT(B5,"ddd")</f>
        <v>Fri</v>
      </c>
      <c r="D5" s="779"/>
      <c r="E5" s="774"/>
      <c r="F5" s="507"/>
      <c r="G5" s="508"/>
      <c r="H5" s="507"/>
      <c r="I5" s="508"/>
      <c r="J5" s="507"/>
      <c r="K5" s="508"/>
      <c r="L5" s="507"/>
      <c r="M5" s="508"/>
      <c r="N5" s="525"/>
      <c r="O5" s="525"/>
      <c r="P5" s="507"/>
      <c r="Q5" s="508"/>
      <c r="R5" s="507"/>
      <c r="S5" s="508"/>
      <c r="T5" s="525"/>
      <c r="U5" s="525"/>
      <c r="V5" s="507"/>
      <c r="W5" s="508"/>
      <c r="X5" s="507"/>
      <c r="Y5" s="508"/>
      <c r="Z5" s="507"/>
      <c r="AA5" s="508"/>
    </row>
    <row r="6" spans="1:27">
      <c r="A6" s="514">
        <f t="shared" si="0"/>
        <v>0</v>
      </c>
      <c r="B6" s="506">
        <f t="shared" si="1"/>
        <v>46116</v>
      </c>
      <c r="C6" s="13" t="str">
        <f t="shared" si="2"/>
        <v>Sat</v>
      </c>
      <c r="D6" s="779"/>
      <c r="E6" s="774"/>
      <c r="F6" s="507"/>
      <c r="G6" s="508"/>
      <c r="H6" s="507"/>
      <c r="I6" s="508"/>
      <c r="J6" s="507"/>
      <c r="K6" s="508"/>
      <c r="L6" s="507"/>
      <c r="M6" s="508"/>
      <c r="N6" s="525"/>
      <c r="O6" s="525"/>
      <c r="P6" s="507"/>
      <c r="Q6" s="508"/>
      <c r="R6" s="507"/>
      <c r="S6" s="508"/>
      <c r="T6" s="525"/>
      <c r="U6" s="525"/>
      <c r="V6" s="507"/>
      <c r="W6" s="508"/>
      <c r="X6" s="507"/>
      <c r="Y6" s="508"/>
      <c r="Z6" s="507"/>
      <c r="AA6" s="508"/>
    </row>
    <row r="7" spans="1:27" ht="14.3" customHeight="1">
      <c r="A7" s="514">
        <f t="shared" si="0"/>
        <v>0</v>
      </c>
      <c r="B7" s="506">
        <f t="shared" si="1"/>
        <v>46117</v>
      </c>
      <c r="C7" s="13" t="str">
        <f t="shared" si="2"/>
        <v>Sun</v>
      </c>
      <c r="D7" s="779"/>
      <c r="E7" s="774"/>
      <c r="F7" s="507"/>
      <c r="G7" s="508"/>
      <c r="H7" s="507"/>
      <c r="I7" s="508"/>
      <c r="J7" s="507"/>
      <c r="K7" s="508"/>
      <c r="L7" s="507"/>
      <c r="M7" s="508"/>
      <c r="N7" s="525"/>
      <c r="O7" s="525"/>
      <c r="P7" s="507"/>
      <c r="Q7" s="508"/>
      <c r="R7" s="507"/>
      <c r="S7" s="508"/>
      <c r="T7" s="525"/>
      <c r="U7" s="525"/>
      <c r="V7" s="507"/>
      <c r="W7" s="508"/>
      <c r="X7" s="507"/>
      <c r="Y7" s="508"/>
      <c r="Z7" s="507"/>
      <c r="AA7" s="508"/>
    </row>
    <row r="8" spans="1:27">
      <c r="A8" s="514">
        <f t="shared" si="0"/>
        <v>0</v>
      </c>
      <c r="B8" s="506">
        <f t="shared" si="1"/>
        <v>46118</v>
      </c>
      <c r="C8" s="13" t="str">
        <f t="shared" si="2"/>
        <v>Mon</v>
      </c>
      <c r="D8" s="780">
        <f>D3+1</f>
        <v>2</v>
      </c>
      <c r="E8" s="774"/>
      <c r="F8" s="507"/>
      <c r="G8" s="508"/>
      <c r="H8" s="507"/>
      <c r="I8" s="508"/>
      <c r="J8" s="507"/>
      <c r="K8" s="508"/>
      <c r="L8" s="507"/>
      <c r="M8" s="508"/>
      <c r="N8" s="525"/>
      <c r="O8" s="525"/>
      <c r="P8" s="507"/>
      <c r="Q8" s="508"/>
      <c r="R8" s="507"/>
      <c r="S8" s="508"/>
      <c r="T8" s="525"/>
      <c r="U8" s="525"/>
      <c r="V8" s="507"/>
      <c r="W8" s="508"/>
      <c r="X8" s="507"/>
      <c r="Y8" s="508"/>
      <c r="Z8" s="507"/>
      <c r="AA8" s="508"/>
    </row>
    <row r="9" spans="1:27">
      <c r="A9" s="514">
        <f t="shared" si="0"/>
        <v>4</v>
      </c>
      <c r="B9" s="506">
        <f t="shared" si="1"/>
        <v>46119</v>
      </c>
      <c r="C9" s="13" t="str">
        <f t="shared" si="2"/>
        <v>Tue</v>
      </c>
      <c r="D9" s="780"/>
      <c r="E9" s="774"/>
      <c r="F9" s="509"/>
      <c r="G9" s="510"/>
      <c r="H9" s="509"/>
      <c r="I9" s="510"/>
      <c r="J9" s="509"/>
      <c r="K9" s="510"/>
      <c r="L9" s="509"/>
      <c r="M9" s="510"/>
      <c r="N9" s="526"/>
      <c r="O9" s="526"/>
      <c r="P9" s="509">
        <v>9</v>
      </c>
      <c r="Q9" s="510"/>
      <c r="R9" s="509">
        <v>9</v>
      </c>
      <c r="S9" s="510"/>
      <c r="T9" s="526"/>
      <c r="U9" s="526"/>
      <c r="V9" s="509"/>
      <c r="W9" s="510"/>
      <c r="X9" s="509">
        <v>9.5</v>
      </c>
      <c r="Y9" s="510"/>
      <c r="Z9" s="509">
        <v>9</v>
      </c>
      <c r="AA9" s="510"/>
    </row>
    <row r="10" spans="1:27">
      <c r="A10" s="514">
        <f t="shared" si="0"/>
        <v>6</v>
      </c>
      <c r="B10" s="506">
        <f t="shared" si="1"/>
        <v>46120</v>
      </c>
      <c r="C10" s="13" t="str">
        <f t="shared" si="2"/>
        <v>Wed</v>
      </c>
      <c r="D10" s="780"/>
      <c r="E10" s="774"/>
      <c r="F10" s="509"/>
      <c r="G10" s="510"/>
      <c r="H10" s="509">
        <v>8</v>
      </c>
      <c r="I10" s="510"/>
      <c r="J10" s="509"/>
      <c r="K10" s="510"/>
      <c r="L10" s="509"/>
      <c r="M10" s="510"/>
      <c r="N10" s="526"/>
      <c r="O10" s="526"/>
      <c r="P10" s="509">
        <v>9</v>
      </c>
      <c r="Q10" s="510"/>
      <c r="R10" s="509">
        <v>9</v>
      </c>
      <c r="S10" s="510"/>
      <c r="T10" s="526">
        <v>2</v>
      </c>
      <c r="U10" s="526"/>
      <c r="V10" s="509"/>
      <c r="W10" s="510"/>
      <c r="X10" s="509">
        <v>9.5</v>
      </c>
      <c r="Y10" s="510"/>
      <c r="Z10" s="509">
        <v>9</v>
      </c>
      <c r="AA10" s="510"/>
    </row>
    <row r="11" spans="1:27">
      <c r="A11" s="514">
        <f t="shared" si="0"/>
        <v>5</v>
      </c>
      <c r="B11" s="506">
        <f t="shared" si="1"/>
        <v>46121</v>
      </c>
      <c r="C11" s="13" t="str">
        <f t="shared" si="2"/>
        <v>Thu</v>
      </c>
      <c r="D11" s="780"/>
      <c r="E11" s="774"/>
      <c r="F11" s="509"/>
      <c r="G11" s="510"/>
      <c r="H11" s="509">
        <v>8</v>
      </c>
      <c r="I11" s="510"/>
      <c r="J11" s="509"/>
      <c r="K11" s="510"/>
      <c r="L11" s="509"/>
      <c r="M11" s="510"/>
      <c r="N11" s="526"/>
      <c r="O11" s="526"/>
      <c r="P11" s="509">
        <v>9</v>
      </c>
      <c r="Q11" s="510"/>
      <c r="R11" s="509">
        <v>9</v>
      </c>
      <c r="S11" s="510"/>
      <c r="T11" s="526"/>
      <c r="U11" s="526"/>
      <c r="V11" s="509"/>
      <c r="W11" s="510"/>
      <c r="X11" s="509">
        <v>9.5</v>
      </c>
      <c r="Y11" s="510"/>
      <c r="Z11" s="509">
        <v>9</v>
      </c>
      <c r="AA11" s="510"/>
    </row>
    <row r="12" spans="1:27">
      <c r="A12" s="514">
        <f t="shared" si="0"/>
        <v>0</v>
      </c>
      <c r="B12" s="506">
        <f t="shared" si="1"/>
        <v>46122</v>
      </c>
      <c r="C12" s="13" t="str">
        <f t="shared" si="2"/>
        <v>Fri</v>
      </c>
      <c r="D12" s="780"/>
      <c r="E12" s="774"/>
      <c r="F12" s="507"/>
      <c r="G12" s="508"/>
      <c r="H12" s="507"/>
      <c r="I12" s="508"/>
      <c r="J12" s="507"/>
      <c r="K12" s="508"/>
      <c r="L12" s="507"/>
      <c r="M12" s="508"/>
      <c r="N12" s="525"/>
      <c r="O12" s="525"/>
      <c r="P12" s="507"/>
      <c r="Q12" s="508"/>
      <c r="R12" s="507"/>
      <c r="S12" s="508"/>
      <c r="T12" s="525"/>
      <c r="U12" s="525"/>
      <c r="V12" s="507"/>
      <c r="W12" s="508"/>
      <c r="X12" s="507"/>
      <c r="Y12" s="508"/>
      <c r="Z12" s="507"/>
      <c r="AA12" s="508"/>
    </row>
    <row r="13" spans="1:27">
      <c r="A13" s="514">
        <f t="shared" si="0"/>
        <v>0</v>
      </c>
      <c r="B13" s="506">
        <f t="shared" si="1"/>
        <v>46123</v>
      </c>
      <c r="C13" s="13" t="str">
        <f t="shared" si="2"/>
        <v>Sat</v>
      </c>
      <c r="D13" s="780"/>
      <c r="E13" s="774"/>
      <c r="F13" s="507"/>
      <c r="G13" s="508"/>
      <c r="H13" s="507"/>
      <c r="I13" s="508"/>
      <c r="J13" s="507"/>
      <c r="K13" s="508"/>
      <c r="L13" s="507"/>
      <c r="M13" s="508"/>
      <c r="N13" s="525"/>
      <c r="O13" s="525"/>
      <c r="P13" s="507"/>
      <c r="Q13" s="508"/>
      <c r="R13" s="507"/>
      <c r="S13" s="508"/>
      <c r="T13" s="525"/>
      <c r="U13" s="525"/>
      <c r="V13" s="507"/>
      <c r="W13" s="508"/>
      <c r="X13" s="507"/>
      <c r="Y13" s="508"/>
      <c r="Z13" s="507"/>
      <c r="AA13" s="508"/>
    </row>
    <row r="14" spans="1:27">
      <c r="A14" s="514">
        <f t="shared" si="0"/>
        <v>0</v>
      </c>
      <c r="B14" s="506">
        <f t="shared" si="1"/>
        <v>46124</v>
      </c>
      <c r="C14" s="13" t="str">
        <f t="shared" si="2"/>
        <v>Sun</v>
      </c>
      <c r="D14" s="780"/>
      <c r="E14" s="774"/>
      <c r="F14" s="507"/>
      <c r="G14" s="508"/>
      <c r="H14" s="507"/>
      <c r="I14" s="508"/>
      <c r="J14" s="507"/>
      <c r="K14" s="508"/>
      <c r="L14" s="507"/>
      <c r="M14" s="508"/>
      <c r="N14" s="525"/>
      <c r="O14" s="525"/>
      <c r="P14" s="507"/>
      <c r="Q14" s="508"/>
      <c r="R14" s="507"/>
      <c r="S14" s="508"/>
      <c r="T14" s="525"/>
      <c r="U14" s="525"/>
      <c r="V14" s="507"/>
      <c r="W14" s="508"/>
      <c r="X14" s="507"/>
      <c r="Y14" s="508"/>
      <c r="Z14" s="507"/>
      <c r="AA14" s="508"/>
    </row>
    <row r="15" spans="1:27">
      <c r="A15" s="514">
        <f t="shared" si="0"/>
        <v>0</v>
      </c>
      <c r="B15" s="506">
        <f t="shared" si="1"/>
        <v>46125</v>
      </c>
      <c r="C15" s="13" t="str">
        <f t="shared" si="2"/>
        <v>Mon</v>
      </c>
      <c r="D15" s="773">
        <f>D8+1</f>
        <v>3</v>
      </c>
      <c r="E15" s="775" t="s">
        <v>126</v>
      </c>
      <c r="F15" s="618"/>
      <c r="G15" s="619"/>
      <c r="H15" s="618"/>
      <c r="I15" s="619"/>
      <c r="J15" s="618"/>
      <c r="K15" s="619"/>
      <c r="L15" s="618"/>
      <c r="M15" s="619"/>
      <c r="N15" s="620"/>
      <c r="O15" s="620"/>
      <c r="P15" s="618"/>
      <c r="Q15" s="619"/>
      <c r="R15" s="618"/>
      <c r="S15" s="619"/>
      <c r="T15" s="620"/>
      <c r="U15" s="620"/>
      <c r="V15" s="618"/>
      <c r="W15" s="619"/>
      <c r="X15" s="618"/>
      <c r="Y15" s="619"/>
      <c r="Z15" s="618"/>
      <c r="AA15" s="619"/>
    </row>
    <row r="16" spans="1:27">
      <c r="A16" s="514">
        <f t="shared" si="0"/>
        <v>0</v>
      </c>
      <c r="B16" s="506">
        <f t="shared" si="1"/>
        <v>46126</v>
      </c>
      <c r="C16" s="13" t="str">
        <f t="shared" si="2"/>
        <v>Tue</v>
      </c>
      <c r="D16" s="773"/>
      <c r="E16" s="775"/>
      <c r="F16" s="618"/>
      <c r="G16" s="619"/>
      <c r="H16" s="618"/>
      <c r="I16" s="619"/>
      <c r="J16" s="618"/>
      <c r="K16" s="619"/>
      <c r="L16" s="618"/>
      <c r="M16" s="619"/>
      <c r="N16" s="620"/>
      <c r="O16" s="620"/>
      <c r="P16" s="618"/>
      <c r="Q16" s="619"/>
      <c r="R16" s="618"/>
      <c r="S16" s="619"/>
      <c r="T16" s="620"/>
      <c r="U16" s="620"/>
      <c r="V16" s="618"/>
      <c r="W16" s="619"/>
      <c r="X16" s="618"/>
      <c r="Y16" s="619"/>
      <c r="Z16" s="618"/>
      <c r="AA16" s="619"/>
    </row>
    <row r="17" spans="1:27">
      <c r="A17" s="514">
        <f t="shared" si="0"/>
        <v>0</v>
      </c>
      <c r="B17" s="506">
        <f t="shared" si="1"/>
        <v>46127</v>
      </c>
      <c r="C17" s="13" t="str">
        <f t="shared" si="2"/>
        <v>Wed</v>
      </c>
      <c r="D17" s="773"/>
      <c r="E17" s="775"/>
      <c r="F17" s="618"/>
      <c r="G17" s="619"/>
      <c r="H17" s="618"/>
      <c r="I17" s="619"/>
      <c r="J17" s="618"/>
      <c r="K17" s="619"/>
      <c r="L17" s="618"/>
      <c r="M17" s="619"/>
      <c r="N17" s="620"/>
      <c r="O17" s="620"/>
      <c r="P17" s="618"/>
      <c r="Q17" s="619"/>
      <c r="R17" s="618"/>
      <c r="S17" s="619"/>
      <c r="T17" s="620"/>
      <c r="U17" s="620"/>
      <c r="V17" s="618"/>
      <c r="W17" s="619"/>
      <c r="X17" s="618"/>
      <c r="Y17" s="619"/>
      <c r="Z17" s="618"/>
      <c r="AA17" s="619"/>
    </row>
    <row r="18" spans="1:27">
      <c r="A18" s="514">
        <f t="shared" si="0"/>
        <v>0</v>
      </c>
      <c r="B18" s="506">
        <f t="shared" si="1"/>
        <v>46128</v>
      </c>
      <c r="C18" s="13" t="str">
        <f t="shared" si="2"/>
        <v>Thu</v>
      </c>
      <c r="D18" s="773"/>
      <c r="E18" s="775"/>
      <c r="F18" s="618"/>
      <c r="G18" s="619"/>
      <c r="H18" s="618"/>
      <c r="I18" s="619"/>
      <c r="J18" s="618"/>
      <c r="K18" s="619"/>
      <c r="L18" s="618"/>
      <c r="M18" s="619"/>
      <c r="N18" s="620"/>
      <c r="O18" s="620"/>
      <c r="P18" s="618"/>
      <c r="Q18" s="619"/>
      <c r="R18" s="618"/>
      <c r="S18" s="619"/>
      <c r="T18" s="620"/>
      <c r="U18" s="620"/>
      <c r="V18" s="618"/>
      <c r="W18" s="619"/>
      <c r="X18" s="618"/>
      <c r="Y18" s="619"/>
      <c r="Z18" s="618"/>
      <c r="AA18" s="619"/>
    </row>
    <row r="19" spans="1:27">
      <c r="A19" s="514">
        <f t="shared" si="0"/>
        <v>0</v>
      </c>
      <c r="B19" s="506">
        <f t="shared" si="1"/>
        <v>46129</v>
      </c>
      <c r="C19" s="13" t="str">
        <f t="shared" si="2"/>
        <v>Fri</v>
      </c>
      <c r="D19" s="773"/>
      <c r="E19" s="775"/>
      <c r="F19" s="618"/>
      <c r="G19" s="619"/>
      <c r="H19" s="618"/>
      <c r="I19" s="619"/>
      <c r="J19" s="618"/>
      <c r="K19" s="619"/>
      <c r="L19" s="618"/>
      <c r="M19" s="619"/>
      <c r="N19" s="620"/>
      <c r="O19" s="620"/>
      <c r="P19" s="618"/>
      <c r="Q19" s="619"/>
      <c r="R19" s="618"/>
      <c r="S19" s="619"/>
      <c r="T19" s="620"/>
      <c r="U19" s="620"/>
      <c r="V19" s="618"/>
      <c r="W19" s="619"/>
      <c r="X19" s="618"/>
      <c r="Y19" s="619"/>
      <c r="Z19" s="618"/>
      <c r="AA19" s="619"/>
    </row>
    <row r="20" spans="1:27">
      <c r="A20" s="514">
        <f t="shared" si="0"/>
        <v>0</v>
      </c>
      <c r="B20" s="506">
        <f t="shared" si="1"/>
        <v>46130</v>
      </c>
      <c r="C20" s="13" t="str">
        <f t="shared" si="2"/>
        <v>Sat</v>
      </c>
      <c r="D20" s="773"/>
      <c r="E20" s="775"/>
      <c r="F20" s="507"/>
      <c r="G20" s="508"/>
      <c r="H20" s="507"/>
      <c r="I20" s="508"/>
      <c r="J20" s="507"/>
      <c r="K20" s="508"/>
      <c r="L20" s="507"/>
      <c r="M20" s="508"/>
      <c r="N20" s="525"/>
      <c r="O20" s="525"/>
      <c r="P20" s="507"/>
      <c r="Q20" s="508"/>
      <c r="R20" s="507"/>
      <c r="S20" s="508"/>
      <c r="T20" s="525"/>
      <c r="U20" s="525"/>
      <c r="V20" s="507"/>
      <c r="W20" s="508"/>
      <c r="X20" s="507"/>
      <c r="Y20" s="508"/>
      <c r="Z20" s="507"/>
      <c r="AA20" s="508"/>
    </row>
    <row r="21" spans="1:27">
      <c r="A21" s="514">
        <f t="shared" si="0"/>
        <v>0</v>
      </c>
      <c r="B21" s="506">
        <f t="shared" si="1"/>
        <v>46131</v>
      </c>
      <c r="C21" s="13" t="str">
        <f t="shared" si="2"/>
        <v>Sun</v>
      </c>
      <c r="D21" s="773"/>
      <c r="E21" s="775"/>
      <c r="F21" s="507"/>
      <c r="G21" s="508"/>
      <c r="H21" s="507"/>
      <c r="I21" s="508"/>
      <c r="J21" s="507"/>
      <c r="K21" s="508"/>
      <c r="L21" s="507"/>
      <c r="M21" s="508"/>
      <c r="N21" s="525"/>
      <c r="O21" s="525"/>
      <c r="P21" s="507"/>
      <c r="Q21" s="508"/>
      <c r="R21" s="507"/>
      <c r="S21" s="508"/>
      <c r="T21" s="525"/>
      <c r="U21" s="525"/>
      <c r="V21" s="507"/>
      <c r="W21" s="508"/>
      <c r="X21" s="507"/>
      <c r="Y21" s="508"/>
      <c r="Z21" s="507"/>
      <c r="AA21" s="508"/>
    </row>
    <row r="22" spans="1:27">
      <c r="A22" s="514">
        <f t="shared" si="0"/>
        <v>6</v>
      </c>
      <c r="B22" s="506">
        <f t="shared" si="1"/>
        <v>46132</v>
      </c>
      <c r="C22" s="13" t="str">
        <f t="shared" si="2"/>
        <v>Mon</v>
      </c>
      <c r="D22" s="773">
        <f>D15+1</f>
        <v>4</v>
      </c>
      <c r="E22" s="615"/>
      <c r="F22" s="592"/>
      <c r="G22" s="593"/>
      <c r="H22" s="592"/>
      <c r="I22" s="593"/>
      <c r="J22" s="592">
        <v>10</v>
      </c>
      <c r="K22" s="593"/>
      <c r="L22" s="592">
        <v>10</v>
      </c>
      <c r="M22" s="593">
        <v>10</v>
      </c>
      <c r="N22" s="77">
        <v>2</v>
      </c>
      <c r="O22" s="77"/>
      <c r="P22" s="592">
        <v>9</v>
      </c>
      <c r="Q22" s="593">
        <v>5.5</v>
      </c>
      <c r="R22" s="592">
        <v>9</v>
      </c>
      <c r="S22" s="593">
        <v>8</v>
      </c>
      <c r="T22" s="77"/>
      <c r="U22" s="77"/>
      <c r="V22" s="592"/>
      <c r="W22" s="593"/>
      <c r="X22" s="592"/>
      <c r="Y22" s="593"/>
      <c r="Z22" s="592">
        <v>9</v>
      </c>
      <c r="AA22" s="593">
        <v>5.5</v>
      </c>
    </row>
    <row r="23" spans="1:27">
      <c r="A23" s="514">
        <f t="shared" si="0"/>
        <v>6</v>
      </c>
      <c r="B23" s="506">
        <f t="shared" si="1"/>
        <v>46133</v>
      </c>
      <c r="C23" s="13" t="str">
        <f t="shared" si="2"/>
        <v>Tue</v>
      </c>
      <c r="D23" s="773"/>
      <c r="E23" s="615"/>
      <c r="F23" s="592">
        <v>9</v>
      </c>
      <c r="G23" s="593">
        <v>9</v>
      </c>
      <c r="H23" s="592"/>
      <c r="I23" s="593"/>
      <c r="J23" s="592">
        <v>10</v>
      </c>
      <c r="K23" s="593"/>
      <c r="L23" s="592">
        <v>10</v>
      </c>
      <c r="M23" s="593">
        <v>10</v>
      </c>
      <c r="N23" s="77"/>
      <c r="O23" s="77"/>
      <c r="P23" s="592">
        <v>9</v>
      </c>
      <c r="Q23" s="593">
        <v>5.5</v>
      </c>
      <c r="R23" s="592">
        <v>9</v>
      </c>
      <c r="S23" s="593">
        <v>7</v>
      </c>
      <c r="T23" s="77"/>
      <c r="U23" s="77"/>
      <c r="V23" s="592"/>
      <c r="W23" s="593"/>
      <c r="X23" s="592"/>
      <c r="Y23" s="593"/>
      <c r="Z23" s="592">
        <v>9</v>
      </c>
      <c r="AA23" s="593">
        <v>5.5</v>
      </c>
    </row>
    <row r="24" spans="1:27">
      <c r="A24" s="514">
        <f t="shared" si="0"/>
        <v>8</v>
      </c>
      <c r="B24" s="506">
        <f t="shared" si="1"/>
        <v>46134</v>
      </c>
      <c r="C24" s="13" t="str">
        <f t="shared" si="2"/>
        <v>Wed</v>
      </c>
      <c r="D24" s="773"/>
      <c r="E24" s="615"/>
      <c r="F24" s="592">
        <v>9</v>
      </c>
      <c r="G24" s="593">
        <v>9</v>
      </c>
      <c r="H24" s="592">
        <v>2.5</v>
      </c>
      <c r="I24" s="593"/>
      <c r="J24" s="592">
        <v>10</v>
      </c>
      <c r="K24" s="593"/>
      <c r="L24" s="592">
        <v>10</v>
      </c>
      <c r="M24" s="593">
        <v>10</v>
      </c>
      <c r="N24" s="77"/>
      <c r="O24" s="77"/>
      <c r="P24" s="592">
        <v>9</v>
      </c>
      <c r="Q24" s="593">
        <v>5.5</v>
      </c>
      <c r="R24" s="592">
        <v>9</v>
      </c>
      <c r="S24" s="593">
        <v>7</v>
      </c>
      <c r="T24" s="77">
        <v>2</v>
      </c>
      <c r="U24" s="77">
        <v>2</v>
      </c>
      <c r="V24" s="592"/>
      <c r="W24" s="593"/>
      <c r="X24" s="592"/>
      <c r="Y24" s="593"/>
      <c r="Z24" s="592">
        <v>9</v>
      </c>
      <c r="AA24" s="593">
        <v>5.5</v>
      </c>
    </row>
    <row r="25" spans="1:27">
      <c r="A25" s="514">
        <f t="shared" si="0"/>
        <v>3</v>
      </c>
      <c r="B25" s="506">
        <f t="shared" si="1"/>
        <v>46135</v>
      </c>
      <c r="C25" s="13" t="str">
        <f t="shared" si="2"/>
        <v>Thu</v>
      </c>
      <c r="D25" s="773"/>
      <c r="E25" s="615"/>
      <c r="F25" s="592">
        <v>9</v>
      </c>
      <c r="G25" s="593">
        <v>9</v>
      </c>
      <c r="H25" s="592"/>
      <c r="I25" s="593"/>
      <c r="J25" s="592"/>
      <c r="K25" s="593"/>
      <c r="L25" s="592"/>
      <c r="M25" s="593"/>
      <c r="N25" s="77"/>
      <c r="O25" s="77"/>
      <c r="P25" s="592">
        <v>9</v>
      </c>
      <c r="Q25" s="593">
        <v>5.5</v>
      </c>
      <c r="R25" s="592"/>
      <c r="S25" s="593"/>
      <c r="T25" s="77"/>
      <c r="U25" s="77"/>
      <c r="V25" s="592"/>
      <c r="W25" s="593"/>
      <c r="X25" s="592"/>
      <c r="Y25" s="593"/>
      <c r="Z25" s="592">
        <v>9</v>
      </c>
      <c r="AA25" s="593">
        <v>5.5</v>
      </c>
    </row>
    <row r="26" spans="1:27">
      <c r="A26" s="514">
        <f t="shared" si="0"/>
        <v>2</v>
      </c>
      <c r="B26" s="506">
        <f t="shared" si="1"/>
        <v>46136</v>
      </c>
      <c r="C26" s="13" t="str">
        <f t="shared" si="2"/>
        <v>Fri</v>
      </c>
      <c r="D26" s="773"/>
      <c r="E26" s="615"/>
      <c r="F26" s="592">
        <v>9</v>
      </c>
      <c r="G26" s="593">
        <v>6</v>
      </c>
      <c r="H26" s="592"/>
      <c r="I26" s="593"/>
      <c r="J26" s="592"/>
      <c r="K26" s="593"/>
      <c r="L26" s="592"/>
      <c r="M26" s="593"/>
      <c r="N26" s="77"/>
      <c r="O26" s="77"/>
      <c r="P26" s="592">
        <v>9</v>
      </c>
      <c r="Q26" s="593"/>
      <c r="R26" s="592"/>
      <c r="S26" s="593"/>
      <c r="T26" s="77"/>
      <c r="U26" s="77"/>
      <c r="V26" s="592"/>
      <c r="W26" s="593"/>
      <c r="X26" s="592"/>
      <c r="Y26" s="593"/>
      <c r="Z26" s="592"/>
      <c r="AA26" s="593"/>
    </row>
    <row r="27" spans="1:27">
      <c r="A27" s="514">
        <f t="shared" si="0"/>
        <v>0</v>
      </c>
      <c r="B27" s="506">
        <f t="shared" si="1"/>
        <v>46137</v>
      </c>
      <c r="C27" s="13" t="str">
        <f t="shared" si="2"/>
        <v>Sat</v>
      </c>
      <c r="D27" s="773"/>
      <c r="E27" s="615"/>
      <c r="F27" s="507"/>
      <c r="G27" s="508"/>
      <c r="H27" s="507"/>
      <c r="I27" s="508"/>
      <c r="J27" s="507"/>
      <c r="K27" s="508"/>
      <c r="L27" s="507"/>
      <c r="M27" s="508"/>
      <c r="N27" s="525"/>
      <c r="O27" s="525"/>
      <c r="P27" s="507"/>
      <c r="Q27" s="508"/>
      <c r="R27" s="507"/>
      <c r="S27" s="508"/>
      <c r="T27" s="525"/>
      <c r="U27" s="525"/>
      <c r="V27" s="507"/>
      <c r="W27" s="508"/>
      <c r="X27" s="507"/>
      <c r="Y27" s="508"/>
      <c r="Z27" s="507"/>
      <c r="AA27" s="508"/>
    </row>
    <row r="28" spans="1:27">
      <c r="A28" s="514">
        <f t="shared" si="0"/>
        <v>0</v>
      </c>
      <c r="B28" s="506">
        <f t="shared" si="1"/>
        <v>46138</v>
      </c>
      <c r="C28" s="13" t="str">
        <f t="shared" si="2"/>
        <v>Sun</v>
      </c>
      <c r="D28" s="773"/>
      <c r="E28" s="615"/>
      <c r="F28" s="507"/>
      <c r="G28" s="508"/>
      <c r="H28" s="507"/>
      <c r="I28" s="508"/>
      <c r="J28" s="507"/>
      <c r="K28" s="508"/>
      <c r="L28" s="507"/>
      <c r="M28" s="508"/>
      <c r="N28" s="525"/>
      <c r="O28" s="525"/>
      <c r="P28" s="507"/>
      <c r="Q28" s="508"/>
      <c r="R28" s="507"/>
      <c r="S28" s="508"/>
      <c r="T28" s="525"/>
      <c r="U28" s="525"/>
      <c r="V28" s="507"/>
      <c r="W28" s="508"/>
      <c r="X28" s="507"/>
      <c r="Y28" s="508"/>
      <c r="Z28" s="507"/>
      <c r="AA28" s="508"/>
    </row>
    <row r="29" spans="1:27">
      <c r="A29" s="514">
        <f t="shared" si="0"/>
        <v>6</v>
      </c>
      <c r="B29" s="506">
        <f t="shared" si="1"/>
        <v>46139</v>
      </c>
      <c r="C29" s="13" t="str">
        <f t="shared" si="2"/>
        <v>Mon</v>
      </c>
      <c r="D29" s="773">
        <f>D22+1</f>
        <v>5</v>
      </c>
      <c r="E29" s="615"/>
      <c r="F29" s="592"/>
      <c r="G29" s="593"/>
      <c r="H29" s="592"/>
      <c r="I29" s="593"/>
      <c r="J29" s="592">
        <v>10</v>
      </c>
      <c r="K29" s="593"/>
      <c r="L29" s="592">
        <v>10</v>
      </c>
      <c r="M29" s="593">
        <v>10</v>
      </c>
      <c r="N29" s="77">
        <v>2</v>
      </c>
      <c r="O29" s="77"/>
      <c r="P29" s="592">
        <v>9</v>
      </c>
      <c r="Q29" s="593">
        <v>5.5</v>
      </c>
      <c r="R29" s="592">
        <v>9</v>
      </c>
      <c r="S29" s="593">
        <v>8</v>
      </c>
      <c r="T29" s="77"/>
      <c r="U29" s="77"/>
      <c r="V29" s="592"/>
      <c r="W29" s="593"/>
      <c r="X29" s="592"/>
      <c r="Y29" s="593"/>
      <c r="Z29" s="592">
        <v>9</v>
      </c>
      <c r="AA29" s="593">
        <v>5.5</v>
      </c>
    </row>
    <row r="30" spans="1:27">
      <c r="A30" s="514">
        <f t="shared" si="0"/>
        <v>6</v>
      </c>
      <c r="B30" s="506">
        <f t="shared" si="1"/>
        <v>46140</v>
      </c>
      <c r="C30" s="13" t="str">
        <f t="shared" si="2"/>
        <v>Tue</v>
      </c>
      <c r="D30" s="773"/>
      <c r="E30" s="615"/>
      <c r="F30" s="592">
        <v>9</v>
      </c>
      <c r="G30" s="593">
        <v>9</v>
      </c>
      <c r="H30" s="592"/>
      <c r="I30" s="593"/>
      <c r="J30" s="592">
        <v>10</v>
      </c>
      <c r="K30" s="593"/>
      <c r="L30" s="592">
        <v>10</v>
      </c>
      <c r="M30" s="593">
        <v>10</v>
      </c>
      <c r="N30" s="77"/>
      <c r="O30" s="77"/>
      <c r="P30" s="592">
        <v>9</v>
      </c>
      <c r="Q30" s="593">
        <v>5.5</v>
      </c>
      <c r="R30" s="592">
        <v>9</v>
      </c>
      <c r="S30" s="593">
        <v>7</v>
      </c>
      <c r="T30" s="77"/>
      <c r="U30" s="77"/>
      <c r="V30" s="592"/>
      <c r="W30" s="593"/>
      <c r="X30" s="592"/>
      <c r="Y30" s="593"/>
      <c r="Z30" s="592">
        <v>9</v>
      </c>
      <c r="AA30" s="593">
        <v>5.5</v>
      </c>
    </row>
    <row r="31" spans="1:27">
      <c r="A31" s="514">
        <f t="shared" si="0"/>
        <v>8</v>
      </c>
      <c r="B31" s="506">
        <f t="shared" si="1"/>
        <v>46141</v>
      </c>
      <c r="C31" s="13" t="str">
        <f t="shared" si="2"/>
        <v>Wed</v>
      </c>
      <c r="D31" s="773"/>
      <c r="E31" s="615"/>
      <c r="F31" s="592">
        <v>9</v>
      </c>
      <c r="G31" s="593">
        <v>9</v>
      </c>
      <c r="H31" s="592">
        <v>2.5</v>
      </c>
      <c r="I31" s="593"/>
      <c r="J31" s="592">
        <v>10</v>
      </c>
      <c r="K31" s="593"/>
      <c r="L31" s="592">
        <v>10</v>
      </c>
      <c r="M31" s="593">
        <v>10</v>
      </c>
      <c r="N31" s="77"/>
      <c r="O31" s="77"/>
      <c r="P31" s="592">
        <v>9</v>
      </c>
      <c r="Q31" s="593">
        <v>5.5</v>
      </c>
      <c r="R31" s="592">
        <v>9</v>
      </c>
      <c r="S31" s="593">
        <v>7</v>
      </c>
      <c r="T31" s="77">
        <v>2</v>
      </c>
      <c r="U31" s="77">
        <v>2</v>
      </c>
      <c r="V31" s="592"/>
      <c r="W31" s="593"/>
      <c r="X31" s="592"/>
      <c r="Y31" s="593"/>
      <c r="Z31" s="592">
        <v>9</v>
      </c>
      <c r="AA31" s="593">
        <v>5.5</v>
      </c>
    </row>
    <row r="32" spans="1:27">
      <c r="A32" s="514">
        <f t="shared" si="0"/>
        <v>3</v>
      </c>
      <c r="B32" s="506">
        <f t="shared" si="1"/>
        <v>46142</v>
      </c>
      <c r="C32" s="13" t="str">
        <f t="shared" si="2"/>
        <v>Thu</v>
      </c>
      <c r="D32" s="773"/>
      <c r="E32" s="615"/>
      <c r="F32" s="592">
        <v>9</v>
      </c>
      <c r="G32" s="593">
        <v>9</v>
      </c>
      <c r="H32" s="592"/>
      <c r="I32" s="593"/>
      <c r="J32" s="592"/>
      <c r="K32" s="593"/>
      <c r="L32" s="592"/>
      <c r="M32" s="593"/>
      <c r="N32" s="77"/>
      <c r="O32" s="77"/>
      <c r="P32" s="592">
        <v>9</v>
      </c>
      <c r="Q32" s="593">
        <v>5.5</v>
      </c>
      <c r="R32" s="592"/>
      <c r="S32" s="593"/>
      <c r="T32" s="77"/>
      <c r="U32" s="77"/>
      <c r="V32" s="592"/>
      <c r="W32" s="593"/>
      <c r="X32" s="592"/>
      <c r="Y32" s="593"/>
      <c r="Z32" s="592">
        <v>9</v>
      </c>
      <c r="AA32" s="593">
        <v>5.5</v>
      </c>
    </row>
    <row r="33" spans="1:27">
      <c r="A33" s="514">
        <f t="shared" si="0"/>
        <v>0</v>
      </c>
      <c r="B33" s="506">
        <f t="shared" si="1"/>
        <v>46143</v>
      </c>
      <c r="C33" s="13" t="str">
        <f t="shared" si="2"/>
        <v>Fri</v>
      </c>
      <c r="D33" s="773"/>
      <c r="E33" s="615"/>
      <c r="F33" s="507"/>
      <c r="G33" s="508"/>
      <c r="H33" s="507"/>
      <c r="I33" s="508"/>
      <c r="J33" s="507"/>
      <c r="K33" s="508"/>
      <c r="L33" s="507"/>
      <c r="M33" s="508"/>
      <c r="N33" s="525"/>
      <c r="O33" s="525"/>
      <c r="P33" s="507"/>
      <c r="Q33" s="508"/>
      <c r="R33" s="507"/>
      <c r="S33" s="508"/>
      <c r="T33" s="525"/>
      <c r="U33" s="525"/>
      <c r="V33" s="507"/>
      <c r="W33" s="508"/>
      <c r="X33" s="507"/>
      <c r="Y33" s="508"/>
      <c r="Z33" s="507"/>
      <c r="AA33" s="508"/>
    </row>
    <row r="34" spans="1:27">
      <c r="A34" s="514">
        <f t="shared" si="0"/>
        <v>0</v>
      </c>
      <c r="B34" s="506">
        <f t="shared" si="1"/>
        <v>46144</v>
      </c>
      <c r="C34" s="13" t="str">
        <f t="shared" si="2"/>
        <v>Sat</v>
      </c>
      <c r="D34" s="773"/>
      <c r="E34" s="615"/>
      <c r="F34" s="507"/>
      <c r="G34" s="508"/>
      <c r="H34" s="507"/>
      <c r="I34" s="508"/>
      <c r="J34" s="507"/>
      <c r="K34" s="508"/>
      <c r="L34" s="507"/>
      <c r="M34" s="508"/>
      <c r="N34" s="525"/>
      <c r="O34" s="525"/>
      <c r="P34" s="507"/>
      <c r="Q34" s="508"/>
      <c r="R34" s="507"/>
      <c r="S34" s="508"/>
      <c r="T34" s="525"/>
      <c r="U34" s="525"/>
      <c r="V34" s="507"/>
      <c r="W34" s="508"/>
      <c r="X34" s="507"/>
      <c r="Y34" s="508"/>
      <c r="Z34" s="507"/>
      <c r="AA34" s="508"/>
    </row>
    <row r="35" spans="1:27">
      <c r="A35" s="514">
        <f t="shared" si="0"/>
        <v>0</v>
      </c>
      <c r="B35" s="506">
        <f t="shared" si="1"/>
        <v>46145</v>
      </c>
      <c r="C35" s="13" t="str">
        <f t="shared" si="2"/>
        <v>Sun</v>
      </c>
      <c r="D35" s="773"/>
      <c r="E35" s="615"/>
      <c r="F35" s="507"/>
      <c r="G35" s="508"/>
      <c r="H35" s="507"/>
      <c r="I35" s="508"/>
      <c r="J35" s="507"/>
      <c r="K35" s="508"/>
      <c r="L35" s="507"/>
      <c r="M35" s="508"/>
      <c r="N35" s="525"/>
      <c r="O35" s="525"/>
      <c r="P35" s="507"/>
      <c r="Q35" s="508"/>
      <c r="R35" s="507"/>
      <c r="S35" s="508"/>
      <c r="T35" s="525"/>
      <c r="U35" s="525"/>
      <c r="V35" s="507"/>
      <c r="W35" s="508"/>
      <c r="X35" s="507"/>
      <c r="Y35" s="508"/>
      <c r="Z35" s="507"/>
      <c r="AA35" s="508"/>
    </row>
    <row r="36" spans="1:27">
      <c r="A36" s="514">
        <f t="shared" si="0"/>
        <v>6</v>
      </c>
      <c r="B36" s="506">
        <f t="shared" si="1"/>
        <v>46146</v>
      </c>
      <c r="C36" s="13" t="str">
        <f t="shared" si="2"/>
        <v>Mon</v>
      </c>
      <c r="D36" s="773">
        <f>D29+1</f>
        <v>6</v>
      </c>
      <c r="E36" s="615"/>
      <c r="F36" s="592"/>
      <c r="G36" s="593"/>
      <c r="H36" s="592"/>
      <c r="I36" s="593"/>
      <c r="J36" s="592">
        <v>10</v>
      </c>
      <c r="K36" s="593"/>
      <c r="L36" s="592">
        <v>10</v>
      </c>
      <c r="M36" s="593">
        <v>10</v>
      </c>
      <c r="N36" s="77">
        <v>2</v>
      </c>
      <c r="O36" s="77"/>
      <c r="P36" s="592">
        <v>9</v>
      </c>
      <c r="Q36" s="593">
        <v>5.5</v>
      </c>
      <c r="R36" s="592">
        <v>9</v>
      </c>
      <c r="S36" s="593">
        <v>8</v>
      </c>
      <c r="T36" s="77"/>
      <c r="U36" s="77"/>
      <c r="V36" s="592"/>
      <c r="W36" s="593"/>
      <c r="X36" s="592"/>
      <c r="Y36" s="593"/>
      <c r="Z36" s="592">
        <v>9</v>
      </c>
      <c r="AA36" s="593">
        <v>5.5</v>
      </c>
    </row>
    <row r="37" spans="1:27">
      <c r="A37" s="514">
        <f t="shared" si="0"/>
        <v>6</v>
      </c>
      <c r="B37" s="512">
        <f t="shared" si="1"/>
        <v>46147</v>
      </c>
      <c r="C37" s="513" t="str">
        <f t="shared" si="2"/>
        <v>Tue</v>
      </c>
      <c r="D37" s="773"/>
      <c r="E37" s="615"/>
      <c r="F37" s="592">
        <v>9</v>
      </c>
      <c r="G37" s="593">
        <v>9</v>
      </c>
      <c r="H37" s="592"/>
      <c r="I37" s="593"/>
      <c r="J37" s="592">
        <v>10</v>
      </c>
      <c r="K37" s="593"/>
      <c r="L37" s="592">
        <v>10</v>
      </c>
      <c r="M37" s="593">
        <v>10</v>
      </c>
      <c r="N37" s="77"/>
      <c r="O37" s="77"/>
      <c r="P37" s="592">
        <v>9</v>
      </c>
      <c r="Q37" s="593">
        <v>5.5</v>
      </c>
      <c r="R37" s="592">
        <v>9</v>
      </c>
      <c r="S37" s="593">
        <v>7</v>
      </c>
      <c r="T37" s="77"/>
      <c r="U37" s="77"/>
      <c r="V37" s="592"/>
      <c r="W37" s="593"/>
      <c r="X37" s="592"/>
      <c r="Y37" s="593"/>
      <c r="Z37" s="592">
        <v>9</v>
      </c>
      <c r="AA37" s="593">
        <v>5.5</v>
      </c>
    </row>
    <row r="38" spans="1:27">
      <c r="A38" s="514">
        <f t="shared" si="0"/>
        <v>8</v>
      </c>
      <c r="B38" s="506">
        <f t="shared" si="1"/>
        <v>46148</v>
      </c>
      <c r="C38" s="13" t="str">
        <f t="shared" si="2"/>
        <v>Wed</v>
      </c>
      <c r="D38" s="773"/>
      <c r="E38" s="615"/>
      <c r="F38" s="592">
        <v>9</v>
      </c>
      <c r="G38" s="593">
        <v>9</v>
      </c>
      <c r="H38" s="592">
        <v>2.5</v>
      </c>
      <c r="I38" s="593"/>
      <c r="J38" s="592">
        <v>10</v>
      </c>
      <c r="K38" s="593"/>
      <c r="L38" s="592">
        <v>10</v>
      </c>
      <c r="M38" s="593">
        <v>10</v>
      </c>
      <c r="N38" s="77"/>
      <c r="O38" s="77"/>
      <c r="P38" s="592">
        <v>9</v>
      </c>
      <c r="Q38" s="593">
        <v>5.5</v>
      </c>
      <c r="R38" s="592">
        <v>9</v>
      </c>
      <c r="S38" s="593">
        <v>7</v>
      </c>
      <c r="T38" s="77">
        <v>2</v>
      </c>
      <c r="U38" s="77">
        <v>2</v>
      </c>
      <c r="V38" s="592"/>
      <c r="W38" s="593"/>
      <c r="X38" s="592"/>
      <c r="Y38" s="593"/>
      <c r="Z38" s="592">
        <v>9</v>
      </c>
      <c r="AA38" s="593">
        <v>5.5</v>
      </c>
    </row>
    <row r="39" spans="1:27">
      <c r="A39" s="514">
        <f t="shared" si="0"/>
        <v>3</v>
      </c>
      <c r="B39" s="506">
        <f t="shared" si="1"/>
        <v>46149</v>
      </c>
      <c r="C39" s="13" t="str">
        <f t="shared" si="2"/>
        <v>Thu</v>
      </c>
      <c r="D39" s="773"/>
      <c r="E39" s="615"/>
      <c r="F39" s="592">
        <v>9</v>
      </c>
      <c r="G39" s="593">
        <v>9</v>
      </c>
      <c r="H39" s="592"/>
      <c r="I39" s="593"/>
      <c r="J39" s="592"/>
      <c r="K39" s="593"/>
      <c r="L39" s="592"/>
      <c r="M39" s="593"/>
      <c r="N39" s="77"/>
      <c r="O39" s="77"/>
      <c r="P39" s="592">
        <v>9</v>
      </c>
      <c r="Q39" s="593">
        <v>5.5</v>
      </c>
      <c r="R39" s="592"/>
      <c r="S39" s="593"/>
      <c r="T39" s="77"/>
      <c r="U39" s="77"/>
      <c r="V39" s="592"/>
      <c r="W39" s="593"/>
      <c r="X39" s="592"/>
      <c r="Y39" s="593"/>
      <c r="Z39" s="592">
        <v>9</v>
      </c>
      <c r="AA39" s="593">
        <v>5.5</v>
      </c>
    </row>
    <row r="40" spans="1:27">
      <c r="A40" s="514">
        <f t="shared" si="0"/>
        <v>2</v>
      </c>
      <c r="B40" s="506">
        <f t="shared" si="1"/>
        <v>46150</v>
      </c>
      <c r="C40" s="13" t="str">
        <f t="shared" si="2"/>
        <v>Fri</v>
      </c>
      <c r="D40" s="773"/>
      <c r="E40" s="615"/>
      <c r="F40" s="592">
        <v>9</v>
      </c>
      <c r="G40" s="593">
        <v>6</v>
      </c>
      <c r="H40" s="592"/>
      <c r="I40" s="593"/>
      <c r="J40" s="592"/>
      <c r="K40" s="593"/>
      <c r="L40" s="592"/>
      <c r="M40" s="593"/>
      <c r="N40" s="77"/>
      <c r="O40" s="77"/>
      <c r="P40" s="592">
        <v>9</v>
      </c>
      <c r="Q40" s="593"/>
      <c r="R40" s="592"/>
      <c r="S40" s="593"/>
      <c r="T40" s="77"/>
      <c r="U40" s="77"/>
      <c r="V40" s="592"/>
      <c r="W40" s="593"/>
      <c r="X40" s="592"/>
      <c r="Y40" s="593"/>
      <c r="Z40" s="592"/>
      <c r="AA40" s="593"/>
    </row>
    <row r="41" spans="1:27">
      <c r="A41" s="514">
        <f t="shared" si="0"/>
        <v>0</v>
      </c>
      <c r="B41" s="506">
        <f t="shared" si="1"/>
        <v>46151</v>
      </c>
      <c r="C41" s="13" t="str">
        <f t="shared" si="2"/>
        <v>Sat</v>
      </c>
      <c r="D41" s="773"/>
      <c r="E41" s="615"/>
      <c r="F41" s="507"/>
      <c r="G41" s="508"/>
      <c r="H41" s="507"/>
      <c r="I41" s="508"/>
      <c r="J41" s="507"/>
      <c r="K41" s="508"/>
      <c r="L41" s="507"/>
      <c r="M41" s="508"/>
      <c r="N41" s="525"/>
      <c r="O41" s="525"/>
      <c r="P41" s="507"/>
      <c r="Q41" s="508"/>
      <c r="R41" s="507"/>
      <c r="S41" s="508"/>
      <c r="T41" s="525"/>
      <c r="U41" s="525"/>
      <c r="V41" s="507"/>
      <c r="W41" s="508"/>
      <c r="X41" s="507"/>
      <c r="Y41" s="508"/>
      <c r="Z41" s="507"/>
      <c r="AA41" s="508"/>
    </row>
    <row r="42" spans="1:27">
      <c r="A42" s="514">
        <f t="shared" si="0"/>
        <v>0</v>
      </c>
      <c r="B42" s="506">
        <f t="shared" si="1"/>
        <v>46152</v>
      </c>
      <c r="C42" s="13" t="str">
        <f t="shared" si="2"/>
        <v>Sun</v>
      </c>
      <c r="D42" s="773"/>
      <c r="E42" s="615"/>
      <c r="F42" s="507"/>
      <c r="G42" s="508"/>
      <c r="H42" s="507"/>
      <c r="I42" s="508"/>
      <c r="J42" s="507"/>
      <c r="K42" s="508"/>
      <c r="L42" s="507"/>
      <c r="M42" s="508"/>
      <c r="N42" s="525"/>
      <c r="O42" s="525"/>
      <c r="P42" s="507"/>
      <c r="Q42" s="508"/>
      <c r="R42" s="507"/>
      <c r="S42" s="508"/>
      <c r="T42" s="525"/>
      <c r="U42" s="525"/>
      <c r="V42" s="507"/>
      <c r="W42" s="508"/>
      <c r="X42" s="507"/>
      <c r="Y42" s="508"/>
      <c r="Z42" s="507"/>
      <c r="AA42" s="508"/>
    </row>
    <row r="43" spans="1:27">
      <c r="A43" s="514">
        <f t="shared" si="0"/>
        <v>6</v>
      </c>
      <c r="B43" s="506">
        <f t="shared" si="1"/>
        <v>46153</v>
      </c>
      <c r="C43" s="13" t="str">
        <f t="shared" si="2"/>
        <v>Mon</v>
      </c>
      <c r="D43" s="773">
        <f>D36+1</f>
        <v>7</v>
      </c>
      <c r="E43" s="615"/>
      <c r="F43" s="592"/>
      <c r="G43" s="593"/>
      <c r="H43" s="592"/>
      <c r="I43" s="593"/>
      <c r="J43" s="592">
        <v>10</v>
      </c>
      <c r="K43" s="593"/>
      <c r="L43" s="592">
        <v>10</v>
      </c>
      <c r="M43" s="593">
        <v>10</v>
      </c>
      <c r="N43" s="77">
        <v>2</v>
      </c>
      <c r="O43" s="77"/>
      <c r="P43" s="592">
        <v>9</v>
      </c>
      <c r="Q43" s="593">
        <v>5.5</v>
      </c>
      <c r="R43" s="592">
        <v>9</v>
      </c>
      <c r="S43" s="593">
        <v>8</v>
      </c>
      <c r="T43" s="77"/>
      <c r="U43" s="77"/>
      <c r="V43" s="592"/>
      <c r="W43" s="593"/>
      <c r="X43" s="592"/>
      <c r="Y43" s="593"/>
      <c r="Z43" s="592">
        <v>9</v>
      </c>
      <c r="AA43" s="593">
        <v>5.5</v>
      </c>
    </row>
    <row r="44" spans="1:27">
      <c r="A44" s="514">
        <f t="shared" si="0"/>
        <v>6</v>
      </c>
      <c r="B44" s="506">
        <f t="shared" si="1"/>
        <v>46154</v>
      </c>
      <c r="C44" s="13" t="str">
        <f t="shared" si="2"/>
        <v>Tue</v>
      </c>
      <c r="D44" s="773"/>
      <c r="E44" s="615"/>
      <c r="F44" s="592">
        <v>9</v>
      </c>
      <c r="G44" s="593">
        <v>9</v>
      </c>
      <c r="H44" s="592"/>
      <c r="I44" s="593"/>
      <c r="J44" s="592">
        <v>10</v>
      </c>
      <c r="K44" s="593"/>
      <c r="L44" s="592">
        <v>10</v>
      </c>
      <c r="M44" s="593">
        <v>10</v>
      </c>
      <c r="N44" s="77"/>
      <c r="O44" s="77"/>
      <c r="P44" s="592">
        <v>9</v>
      </c>
      <c r="Q44" s="593">
        <v>5.5</v>
      </c>
      <c r="R44" s="592">
        <v>9</v>
      </c>
      <c r="S44" s="593">
        <v>7</v>
      </c>
      <c r="T44" s="77"/>
      <c r="U44" s="77"/>
      <c r="V44" s="592"/>
      <c r="W44" s="593"/>
      <c r="X44" s="592"/>
      <c r="Y44" s="593"/>
      <c r="Z44" s="592">
        <v>9</v>
      </c>
      <c r="AA44" s="593">
        <v>5.5</v>
      </c>
    </row>
    <row r="45" spans="1:27">
      <c r="A45" s="514">
        <f t="shared" si="0"/>
        <v>8</v>
      </c>
      <c r="B45" s="506">
        <f t="shared" si="1"/>
        <v>46155</v>
      </c>
      <c r="C45" s="13" t="str">
        <f t="shared" si="2"/>
        <v>Wed</v>
      </c>
      <c r="D45" s="773"/>
      <c r="E45" s="615"/>
      <c r="F45" s="592">
        <v>9</v>
      </c>
      <c r="G45" s="593">
        <v>9</v>
      </c>
      <c r="H45" s="592">
        <v>2.5</v>
      </c>
      <c r="I45" s="593"/>
      <c r="J45" s="592">
        <v>10</v>
      </c>
      <c r="K45" s="593"/>
      <c r="L45" s="592">
        <v>10</v>
      </c>
      <c r="M45" s="593">
        <v>10</v>
      </c>
      <c r="N45" s="77"/>
      <c r="O45" s="77"/>
      <c r="P45" s="592">
        <v>9</v>
      </c>
      <c r="Q45" s="593">
        <v>5.5</v>
      </c>
      <c r="R45" s="592">
        <v>9</v>
      </c>
      <c r="S45" s="593">
        <v>7</v>
      </c>
      <c r="T45" s="77">
        <v>2</v>
      </c>
      <c r="U45" s="77">
        <v>2</v>
      </c>
      <c r="V45" s="592"/>
      <c r="W45" s="593"/>
      <c r="X45" s="592"/>
      <c r="Y45" s="593"/>
      <c r="Z45" s="592">
        <v>9</v>
      </c>
      <c r="AA45" s="593">
        <v>5.5</v>
      </c>
    </row>
    <row r="46" spans="1:27">
      <c r="A46" s="514">
        <f t="shared" si="0"/>
        <v>3</v>
      </c>
      <c r="B46" s="506">
        <f t="shared" si="1"/>
        <v>46156</v>
      </c>
      <c r="C46" s="13" t="str">
        <f t="shared" si="2"/>
        <v>Thu</v>
      </c>
      <c r="D46" s="773"/>
      <c r="E46" s="615"/>
      <c r="F46" s="592">
        <v>9</v>
      </c>
      <c r="G46" s="593">
        <v>9</v>
      </c>
      <c r="H46" s="592"/>
      <c r="I46" s="593"/>
      <c r="J46" s="592"/>
      <c r="K46" s="593"/>
      <c r="L46" s="592"/>
      <c r="M46" s="593"/>
      <c r="N46" s="77"/>
      <c r="O46" s="77"/>
      <c r="P46" s="592">
        <v>9</v>
      </c>
      <c r="Q46" s="593">
        <v>5.5</v>
      </c>
      <c r="R46" s="592"/>
      <c r="S46" s="593"/>
      <c r="T46" s="77"/>
      <c r="U46" s="77"/>
      <c r="V46" s="592"/>
      <c r="W46" s="593"/>
      <c r="X46" s="592"/>
      <c r="Y46" s="593"/>
      <c r="Z46" s="592">
        <v>9</v>
      </c>
      <c r="AA46" s="593">
        <v>5.5</v>
      </c>
    </row>
    <row r="47" spans="1:27">
      <c r="A47" s="514">
        <f t="shared" si="0"/>
        <v>0</v>
      </c>
      <c r="B47" s="506">
        <f t="shared" si="1"/>
        <v>46157</v>
      </c>
      <c r="C47" s="13" t="str">
        <f t="shared" si="2"/>
        <v>Fri</v>
      </c>
      <c r="D47" s="773"/>
      <c r="E47" s="615"/>
      <c r="F47" s="507"/>
      <c r="G47" s="508"/>
      <c r="H47" s="507"/>
      <c r="I47" s="508"/>
      <c r="J47" s="507"/>
      <c r="K47" s="508"/>
      <c r="L47" s="507"/>
      <c r="M47" s="508"/>
      <c r="N47" s="525"/>
      <c r="O47" s="525"/>
      <c r="P47" s="507"/>
      <c r="Q47" s="508"/>
      <c r="R47" s="507"/>
      <c r="S47" s="508"/>
      <c r="T47" s="525"/>
      <c r="U47" s="525"/>
      <c r="V47" s="507"/>
      <c r="W47" s="508"/>
      <c r="X47" s="507"/>
      <c r="Y47" s="508"/>
      <c r="Z47" s="507"/>
      <c r="AA47" s="508"/>
    </row>
    <row r="48" spans="1:27">
      <c r="A48" s="514">
        <f t="shared" si="0"/>
        <v>0</v>
      </c>
      <c r="B48" s="506">
        <f t="shared" si="1"/>
        <v>46158</v>
      </c>
      <c r="C48" s="13" t="str">
        <f t="shared" si="2"/>
        <v>Sat</v>
      </c>
      <c r="D48" s="773"/>
      <c r="E48" s="615"/>
      <c r="F48" s="507"/>
      <c r="G48" s="508"/>
      <c r="H48" s="507"/>
      <c r="I48" s="508"/>
      <c r="J48" s="507"/>
      <c r="K48" s="508"/>
      <c r="L48" s="507"/>
      <c r="M48" s="508"/>
      <c r="N48" s="525"/>
      <c r="O48" s="525"/>
      <c r="P48" s="507"/>
      <c r="Q48" s="508"/>
      <c r="R48" s="507"/>
      <c r="S48" s="508"/>
      <c r="T48" s="525"/>
      <c r="U48" s="525"/>
      <c r="V48" s="507"/>
      <c r="W48" s="508"/>
      <c r="X48" s="507"/>
      <c r="Y48" s="508"/>
      <c r="Z48" s="507"/>
      <c r="AA48" s="508"/>
    </row>
    <row r="49" spans="1:27">
      <c r="A49" s="514">
        <f t="shared" si="0"/>
        <v>0</v>
      </c>
      <c r="B49" s="506">
        <f t="shared" si="1"/>
        <v>46159</v>
      </c>
      <c r="C49" s="13" t="str">
        <f t="shared" si="2"/>
        <v>Sun</v>
      </c>
      <c r="D49" s="773"/>
      <c r="E49" s="615"/>
      <c r="F49" s="507"/>
      <c r="G49" s="508"/>
      <c r="H49" s="507"/>
      <c r="I49" s="508"/>
      <c r="J49" s="507"/>
      <c r="K49" s="508"/>
      <c r="L49" s="507"/>
      <c r="M49" s="508"/>
      <c r="N49" s="525"/>
      <c r="O49" s="525"/>
      <c r="P49" s="507"/>
      <c r="Q49" s="508"/>
      <c r="R49" s="507"/>
      <c r="S49" s="508"/>
      <c r="T49" s="525"/>
      <c r="U49" s="525"/>
      <c r="V49" s="507"/>
      <c r="W49" s="508"/>
      <c r="X49" s="507"/>
      <c r="Y49" s="508"/>
      <c r="Z49" s="507"/>
      <c r="AA49" s="508"/>
    </row>
    <row r="50" spans="1:27">
      <c r="A50" s="514">
        <f t="shared" si="0"/>
        <v>6</v>
      </c>
      <c r="B50" s="506">
        <f t="shared" si="1"/>
        <v>46160</v>
      </c>
      <c r="C50" s="13" t="str">
        <f t="shared" si="2"/>
        <v>Mon</v>
      </c>
      <c r="D50" s="773">
        <f>D43+1</f>
        <v>8</v>
      </c>
      <c r="E50" s="615"/>
      <c r="F50" s="592"/>
      <c r="G50" s="593"/>
      <c r="H50" s="592"/>
      <c r="I50" s="593"/>
      <c r="J50" s="592">
        <v>10</v>
      </c>
      <c r="K50" s="593"/>
      <c r="L50" s="592">
        <v>10</v>
      </c>
      <c r="M50" s="593">
        <v>10</v>
      </c>
      <c r="N50" s="77">
        <v>2</v>
      </c>
      <c r="O50" s="77"/>
      <c r="P50" s="592">
        <v>9</v>
      </c>
      <c r="Q50" s="593">
        <v>5.5</v>
      </c>
      <c r="R50" s="592">
        <v>9</v>
      </c>
      <c r="S50" s="593">
        <v>8</v>
      </c>
      <c r="T50" s="77"/>
      <c r="U50" s="77"/>
      <c r="V50" s="592"/>
      <c r="W50" s="593"/>
      <c r="X50" s="592"/>
      <c r="Y50" s="593"/>
      <c r="Z50" s="592">
        <v>9</v>
      </c>
      <c r="AA50" s="593">
        <v>5.5</v>
      </c>
    </row>
    <row r="51" spans="1:27">
      <c r="A51" s="514">
        <f t="shared" si="0"/>
        <v>6</v>
      </c>
      <c r="B51" s="506">
        <f t="shared" si="1"/>
        <v>46161</v>
      </c>
      <c r="C51" s="13" t="str">
        <f t="shared" si="2"/>
        <v>Tue</v>
      </c>
      <c r="D51" s="773"/>
      <c r="E51" s="615"/>
      <c r="F51" s="592">
        <v>9</v>
      </c>
      <c r="G51" s="593">
        <v>9</v>
      </c>
      <c r="H51" s="592"/>
      <c r="I51" s="593"/>
      <c r="J51" s="592">
        <v>10</v>
      </c>
      <c r="K51" s="593"/>
      <c r="L51" s="592">
        <v>10</v>
      </c>
      <c r="M51" s="593">
        <v>10</v>
      </c>
      <c r="N51" s="77"/>
      <c r="O51" s="77"/>
      <c r="P51" s="592">
        <v>9</v>
      </c>
      <c r="Q51" s="593">
        <v>5.5</v>
      </c>
      <c r="R51" s="592">
        <v>9</v>
      </c>
      <c r="S51" s="593">
        <v>7</v>
      </c>
      <c r="T51" s="77"/>
      <c r="U51" s="77"/>
      <c r="V51" s="592"/>
      <c r="W51" s="593"/>
      <c r="X51" s="592"/>
      <c r="Y51" s="593"/>
      <c r="Z51" s="592">
        <v>9</v>
      </c>
      <c r="AA51" s="593">
        <v>5.5</v>
      </c>
    </row>
    <row r="52" spans="1:27">
      <c r="A52" s="514">
        <f t="shared" si="0"/>
        <v>8</v>
      </c>
      <c r="B52" s="506">
        <f t="shared" si="1"/>
        <v>46162</v>
      </c>
      <c r="C52" s="13" t="str">
        <f t="shared" si="2"/>
        <v>Wed</v>
      </c>
      <c r="D52" s="773"/>
      <c r="E52" s="615"/>
      <c r="F52" s="592">
        <v>9</v>
      </c>
      <c r="G52" s="593">
        <v>9</v>
      </c>
      <c r="H52" s="592">
        <v>2.5</v>
      </c>
      <c r="I52" s="593"/>
      <c r="J52" s="592">
        <v>10</v>
      </c>
      <c r="K52" s="593"/>
      <c r="L52" s="592">
        <v>10</v>
      </c>
      <c r="M52" s="593">
        <v>10</v>
      </c>
      <c r="N52" s="77"/>
      <c r="O52" s="77"/>
      <c r="P52" s="592">
        <v>9</v>
      </c>
      <c r="Q52" s="593">
        <v>5.5</v>
      </c>
      <c r="R52" s="592">
        <v>9</v>
      </c>
      <c r="S52" s="593">
        <v>7</v>
      </c>
      <c r="T52" s="77">
        <v>2</v>
      </c>
      <c r="U52" s="77">
        <v>2</v>
      </c>
      <c r="V52" s="592"/>
      <c r="W52" s="593"/>
      <c r="X52" s="592"/>
      <c r="Y52" s="593"/>
      <c r="Z52" s="592">
        <v>9</v>
      </c>
      <c r="AA52" s="593">
        <v>5.5</v>
      </c>
    </row>
    <row r="53" spans="1:27">
      <c r="A53" s="514">
        <f t="shared" si="0"/>
        <v>3</v>
      </c>
      <c r="B53" s="506">
        <f t="shared" si="1"/>
        <v>46163</v>
      </c>
      <c r="C53" s="13" t="str">
        <f t="shared" si="2"/>
        <v>Thu</v>
      </c>
      <c r="D53" s="773"/>
      <c r="E53" s="615"/>
      <c r="F53" s="592">
        <v>9</v>
      </c>
      <c r="G53" s="593">
        <v>9</v>
      </c>
      <c r="H53" s="592"/>
      <c r="I53" s="593"/>
      <c r="J53" s="592"/>
      <c r="K53" s="593"/>
      <c r="L53" s="592"/>
      <c r="M53" s="593"/>
      <c r="N53" s="77"/>
      <c r="O53" s="77"/>
      <c r="P53" s="592">
        <v>9</v>
      </c>
      <c r="Q53" s="593">
        <v>5.5</v>
      </c>
      <c r="R53" s="592"/>
      <c r="S53" s="593"/>
      <c r="T53" s="77"/>
      <c r="U53" s="77"/>
      <c r="V53" s="592"/>
      <c r="W53" s="593"/>
      <c r="X53" s="592"/>
      <c r="Y53" s="593"/>
      <c r="Z53" s="592">
        <v>9</v>
      </c>
      <c r="AA53" s="593">
        <v>5.5</v>
      </c>
    </row>
    <row r="54" spans="1:27">
      <c r="A54" s="514">
        <f t="shared" si="0"/>
        <v>2</v>
      </c>
      <c r="B54" s="506">
        <f t="shared" si="1"/>
        <v>46164</v>
      </c>
      <c r="C54" s="13" t="str">
        <f t="shared" si="2"/>
        <v>Fri</v>
      </c>
      <c r="D54" s="773"/>
      <c r="E54" s="615"/>
      <c r="F54" s="592">
        <v>9</v>
      </c>
      <c r="G54" s="593">
        <v>6</v>
      </c>
      <c r="H54" s="592"/>
      <c r="I54" s="593"/>
      <c r="J54" s="592"/>
      <c r="K54" s="593"/>
      <c r="L54" s="592"/>
      <c r="M54" s="593"/>
      <c r="N54" s="77"/>
      <c r="O54" s="77"/>
      <c r="P54" s="592">
        <v>9</v>
      </c>
      <c r="Q54" s="593"/>
      <c r="R54" s="592"/>
      <c r="S54" s="593"/>
      <c r="T54" s="77"/>
      <c r="U54" s="77"/>
      <c r="V54" s="592"/>
      <c r="W54" s="593"/>
      <c r="X54" s="592"/>
      <c r="Y54" s="593"/>
      <c r="Z54" s="592"/>
      <c r="AA54" s="593"/>
    </row>
    <row r="55" spans="1:27">
      <c r="A55" s="514">
        <f t="shared" si="0"/>
        <v>0</v>
      </c>
      <c r="B55" s="506">
        <f t="shared" si="1"/>
        <v>46165</v>
      </c>
      <c r="C55" s="13" t="str">
        <f t="shared" si="2"/>
        <v>Sat</v>
      </c>
      <c r="D55" s="773"/>
      <c r="E55" s="615"/>
      <c r="F55" s="507"/>
      <c r="G55" s="508"/>
      <c r="H55" s="507"/>
      <c r="I55" s="508"/>
      <c r="J55" s="507"/>
      <c r="K55" s="508"/>
      <c r="L55" s="507"/>
      <c r="M55" s="508"/>
      <c r="N55" s="525"/>
      <c r="O55" s="525"/>
      <c r="P55" s="507"/>
      <c r="Q55" s="508"/>
      <c r="R55" s="507"/>
      <c r="S55" s="508"/>
      <c r="T55" s="525"/>
      <c r="U55" s="525"/>
      <c r="V55" s="507"/>
      <c r="W55" s="508"/>
      <c r="X55" s="507"/>
      <c r="Y55" s="508"/>
      <c r="Z55" s="507"/>
      <c r="AA55" s="508"/>
    </row>
    <row r="56" spans="1:27" ht="14.3" customHeight="1">
      <c r="A56" s="514">
        <f t="shared" si="0"/>
        <v>0</v>
      </c>
      <c r="B56" s="506">
        <f t="shared" si="1"/>
        <v>46166</v>
      </c>
      <c r="C56" s="13" t="str">
        <f t="shared" si="2"/>
        <v>Sun</v>
      </c>
      <c r="D56" s="773"/>
      <c r="E56" s="615"/>
      <c r="F56" s="507"/>
      <c r="G56" s="508"/>
      <c r="H56" s="507"/>
      <c r="I56" s="508"/>
      <c r="J56" s="507"/>
      <c r="K56" s="508"/>
      <c r="L56" s="507"/>
      <c r="M56" s="508"/>
      <c r="N56" s="525"/>
      <c r="O56" s="525"/>
      <c r="P56" s="507"/>
      <c r="Q56" s="508"/>
      <c r="R56" s="507"/>
      <c r="S56" s="508"/>
      <c r="T56" s="525"/>
      <c r="U56" s="525"/>
      <c r="V56" s="507"/>
      <c r="W56" s="508"/>
      <c r="X56" s="507"/>
      <c r="Y56" s="508"/>
      <c r="Z56" s="507"/>
      <c r="AA56" s="508"/>
    </row>
    <row r="57" spans="1:27">
      <c r="A57" s="514">
        <f t="shared" si="0"/>
        <v>4</v>
      </c>
      <c r="B57" s="506">
        <f t="shared" si="1"/>
        <v>46167</v>
      </c>
      <c r="C57" s="13" t="str">
        <f t="shared" si="2"/>
        <v>Mon</v>
      </c>
      <c r="D57" s="780">
        <f>D50+1</f>
        <v>9</v>
      </c>
      <c r="E57" s="774" t="s">
        <v>73</v>
      </c>
      <c r="F57" s="509"/>
      <c r="G57" s="510"/>
      <c r="H57" s="509"/>
      <c r="I57" s="510"/>
      <c r="J57" s="509"/>
      <c r="K57" s="510"/>
      <c r="L57" s="509"/>
      <c r="M57" s="510"/>
      <c r="N57" s="526">
        <v>2</v>
      </c>
      <c r="O57" s="526"/>
      <c r="P57" s="509">
        <v>9</v>
      </c>
      <c r="Q57" s="510">
        <v>5.5</v>
      </c>
      <c r="R57" s="509">
        <v>9</v>
      </c>
      <c r="S57" s="510">
        <v>8</v>
      </c>
      <c r="T57" s="526"/>
      <c r="U57" s="526"/>
      <c r="V57" s="509"/>
      <c r="W57" s="510"/>
      <c r="X57" s="509"/>
      <c r="Y57" s="510"/>
      <c r="Z57" s="509">
        <v>9</v>
      </c>
      <c r="AA57" s="510">
        <v>5.5</v>
      </c>
    </row>
    <row r="58" spans="1:27">
      <c r="A58" s="514">
        <f t="shared" si="0"/>
        <v>3</v>
      </c>
      <c r="B58" s="512">
        <f t="shared" si="1"/>
        <v>46168</v>
      </c>
      <c r="C58" s="513" t="str">
        <f t="shared" si="2"/>
        <v>Tue</v>
      </c>
      <c r="D58" s="780"/>
      <c r="E58" s="774"/>
      <c r="F58" s="509"/>
      <c r="G58" s="510"/>
      <c r="H58" s="509"/>
      <c r="I58" s="510"/>
      <c r="J58" s="509"/>
      <c r="K58" s="510"/>
      <c r="L58" s="509"/>
      <c r="M58" s="510"/>
      <c r="N58" s="526"/>
      <c r="O58" s="526"/>
      <c r="P58" s="509">
        <v>9</v>
      </c>
      <c r="Q58" s="510">
        <v>5.5</v>
      </c>
      <c r="R58" s="509">
        <v>9</v>
      </c>
      <c r="S58" s="510">
        <v>7</v>
      </c>
      <c r="T58" s="526"/>
      <c r="U58" s="526"/>
      <c r="V58" s="509"/>
      <c r="W58" s="510"/>
      <c r="X58" s="509"/>
      <c r="Y58" s="510"/>
      <c r="Z58" s="509">
        <v>9</v>
      </c>
      <c r="AA58" s="510">
        <v>5.5</v>
      </c>
    </row>
    <row r="59" spans="1:27">
      <c r="A59" s="514">
        <f t="shared" si="0"/>
        <v>5</v>
      </c>
      <c r="B59" s="506">
        <f t="shared" si="1"/>
        <v>46169</v>
      </c>
      <c r="C59" s="13" t="str">
        <f t="shared" si="2"/>
        <v>Wed</v>
      </c>
      <c r="D59" s="780"/>
      <c r="E59" s="774"/>
      <c r="F59" s="509"/>
      <c r="G59" s="510"/>
      <c r="H59" s="509">
        <v>8</v>
      </c>
      <c r="I59" s="510"/>
      <c r="J59" s="509"/>
      <c r="K59" s="510"/>
      <c r="L59" s="509"/>
      <c r="M59" s="510"/>
      <c r="N59" s="526"/>
      <c r="O59" s="526"/>
      <c r="P59" s="509">
        <v>9</v>
      </c>
      <c r="Q59" s="510">
        <v>5.5</v>
      </c>
      <c r="R59" s="509">
        <v>9</v>
      </c>
      <c r="S59" s="510">
        <v>7</v>
      </c>
      <c r="T59" s="526">
        <v>2</v>
      </c>
      <c r="U59" s="526">
        <v>2</v>
      </c>
      <c r="V59" s="509"/>
      <c r="W59" s="510"/>
      <c r="X59" s="509"/>
      <c r="Y59" s="510"/>
      <c r="Z59" s="509">
        <v>9</v>
      </c>
      <c r="AA59" s="510">
        <v>5.5</v>
      </c>
    </row>
    <row r="60" spans="1:27">
      <c r="A60" s="514">
        <f t="shared" si="0"/>
        <v>3</v>
      </c>
      <c r="B60" s="506">
        <f t="shared" si="1"/>
        <v>46170</v>
      </c>
      <c r="C60" s="13" t="str">
        <f t="shared" si="2"/>
        <v>Thu</v>
      </c>
      <c r="D60" s="780"/>
      <c r="E60" s="774"/>
      <c r="F60" s="509"/>
      <c r="G60" s="510"/>
      <c r="H60" s="509">
        <v>8</v>
      </c>
      <c r="I60" s="510"/>
      <c r="J60" s="509"/>
      <c r="K60" s="510"/>
      <c r="L60" s="509"/>
      <c r="M60" s="510"/>
      <c r="N60" s="526"/>
      <c r="O60" s="526"/>
      <c r="P60" s="509">
        <v>9</v>
      </c>
      <c r="Q60" s="510">
        <v>5.5</v>
      </c>
      <c r="R60" s="509"/>
      <c r="S60" s="510"/>
      <c r="T60" s="526"/>
      <c r="U60" s="526"/>
      <c r="V60" s="509"/>
      <c r="W60" s="510"/>
      <c r="X60" s="509"/>
      <c r="Y60" s="510"/>
      <c r="Z60" s="509">
        <v>9</v>
      </c>
      <c r="AA60" s="510">
        <v>5.5</v>
      </c>
    </row>
    <row r="61" spans="1:27">
      <c r="A61" s="514">
        <f t="shared" si="0"/>
        <v>0</v>
      </c>
      <c r="B61" s="506">
        <f t="shared" si="1"/>
        <v>46171</v>
      </c>
      <c r="C61" s="13" t="str">
        <f t="shared" si="2"/>
        <v>Fri</v>
      </c>
      <c r="D61" s="780"/>
      <c r="E61" s="774"/>
      <c r="F61" s="507"/>
      <c r="G61" s="508"/>
      <c r="H61" s="507"/>
      <c r="I61" s="508"/>
      <c r="J61" s="507"/>
      <c r="K61" s="508"/>
      <c r="L61" s="507"/>
      <c r="M61" s="508"/>
      <c r="N61" s="525"/>
      <c r="O61" s="525"/>
      <c r="P61" s="507"/>
      <c r="Q61" s="508"/>
      <c r="R61" s="507"/>
      <c r="S61" s="508"/>
      <c r="T61" s="525"/>
      <c r="U61" s="525"/>
      <c r="V61" s="507"/>
      <c r="W61" s="508"/>
      <c r="X61" s="507"/>
      <c r="Y61" s="508"/>
      <c r="Z61" s="507"/>
      <c r="AA61" s="508"/>
    </row>
    <row r="62" spans="1:27">
      <c r="A62" s="514">
        <f t="shared" si="0"/>
        <v>0</v>
      </c>
      <c r="B62" s="506">
        <f t="shared" si="1"/>
        <v>46172</v>
      </c>
      <c r="C62" s="13" t="str">
        <f t="shared" si="2"/>
        <v>Sat</v>
      </c>
      <c r="D62" s="780"/>
      <c r="E62" s="774"/>
      <c r="F62" s="507"/>
      <c r="G62" s="508"/>
      <c r="H62" s="507"/>
      <c r="I62" s="508"/>
      <c r="J62" s="507"/>
      <c r="K62" s="508"/>
      <c r="L62" s="507"/>
      <c r="M62" s="508"/>
      <c r="N62" s="525"/>
      <c r="O62" s="525"/>
      <c r="P62" s="507"/>
      <c r="Q62" s="508"/>
      <c r="R62" s="507"/>
      <c r="S62" s="508"/>
      <c r="T62" s="525"/>
      <c r="U62" s="525"/>
      <c r="V62" s="507"/>
      <c r="W62" s="508"/>
      <c r="X62" s="507"/>
      <c r="Y62" s="508"/>
      <c r="Z62" s="507"/>
      <c r="AA62" s="508"/>
    </row>
    <row r="63" spans="1:27">
      <c r="A63" s="514">
        <f t="shared" si="0"/>
        <v>0</v>
      </c>
      <c r="B63" s="506">
        <f t="shared" si="1"/>
        <v>46173</v>
      </c>
      <c r="C63" s="13" t="str">
        <f t="shared" si="2"/>
        <v>Sun</v>
      </c>
      <c r="D63" s="780"/>
      <c r="E63" s="774"/>
      <c r="F63" s="507"/>
      <c r="G63" s="508"/>
      <c r="H63" s="507"/>
      <c r="I63" s="508"/>
      <c r="J63" s="507"/>
      <c r="K63" s="508"/>
      <c r="L63" s="507"/>
      <c r="M63" s="508"/>
      <c r="N63" s="525"/>
      <c r="O63" s="525"/>
      <c r="P63" s="507"/>
      <c r="Q63" s="508"/>
      <c r="R63" s="507"/>
      <c r="S63" s="508"/>
      <c r="T63" s="525"/>
      <c r="U63" s="525"/>
      <c r="V63" s="507"/>
      <c r="W63" s="508"/>
      <c r="X63" s="507"/>
      <c r="Y63" s="508"/>
      <c r="Z63" s="507"/>
      <c r="AA63" s="508"/>
    </row>
    <row r="64" spans="1:27">
      <c r="A64" s="514">
        <f t="shared" si="0"/>
        <v>6</v>
      </c>
      <c r="B64" s="506">
        <f t="shared" si="1"/>
        <v>46174</v>
      </c>
      <c r="C64" s="13" t="str">
        <f t="shared" si="2"/>
        <v>Mon</v>
      </c>
      <c r="D64" s="773">
        <f>D57+1</f>
        <v>10</v>
      </c>
      <c r="E64" s="615"/>
      <c r="F64" s="592"/>
      <c r="G64" s="593"/>
      <c r="H64" s="592"/>
      <c r="I64" s="593"/>
      <c r="J64" s="592">
        <v>10</v>
      </c>
      <c r="K64" s="593"/>
      <c r="L64" s="592">
        <v>10</v>
      </c>
      <c r="M64" s="593">
        <v>10</v>
      </c>
      <c r="N64" s="77">
        <v>2</v>
      </c>
      <c r="O64" s="77"/>
      <c r="P64" s="592">
        <v>9</v>
      </c>
      <c r="Q64" s="593">
        <v>5.5</v>
      </c>
      <c r="R64" s="592">
        <v>9</v>
      </c>
      <c r="S64" s="593">
        <v>8</v>
      </c>
      <c r="T64" s="77"/>
      <c r="U64" s="77"/>
      <c r="V64" s="592"/>
      <c r="W64" s="593"/>
      <c r="X64" s="592"/>
      <c r="Y64" s="593"/>
      <c r="Z64" s="592">
        <v>9</v>
      </c>
      <c r="AA64" s="593">
        <v>5.5</v>
      </c>
    </row>
    <row r="65" spans="1:27">
      <c r="A65" s="514">
        <f t="shared" si="0"/>
        <v>6</v>
      </c>
      <c r="B65" s="506">
        <f t="shared" si="1"/>
        <v>46175</v>
      </c>
      <c r="C65" s="13" t="str">
        <f t="shared" si="2"/>
        <v>Tue</v>
      </c>
      <c r="D65" s="773"/>
      <c r="E65" s="615"/>
      <c r="F65" s="592">
        <v>9</v>
      </c>
      <c r="G65" s="593">
        <v>9</v>
      </c>
      <c r="H65" s="592"/>
      <c r="I65" s="593"/>
      <c r="J65" s="592">
        <v>10</v>
      </c>
      <c r="K65" s="593"/>
      <c r="L65" s="592">
        <v>10</v>
      </c>
      <c r="M65" s="593">
        <v>10</v>
      </c>
      <c r="N65" s="77"/>
      <c r="O65" s="77"/>
      <c r="P65" s="592">
        <v>9</v>
      </c>
      <c r="Q65" s="593">
        <v>5.5</v>
      </c>
      <c r="R65" s="592">
        <v>9</v>
      </c>
      <c r="S65" s="593">
        <v>7</v>
      </c>
      <c r="T65" s="77"/>
      <c r="U65" s="77"/>
      <c r="V65" s="592"/>
      <c r="W65" s="593"/>
      <c r="X65" s="592"/>
      <c r="Y65" s="593"/>
      <c r="Z65" s="592">
        <v>9</v>
      </c>
      <c r="AA65" s="593">
        <v>5.5</v>
      </c>
    </row>
    <row r="66" spans="1:27">
      <c r="A66" s="514">
        <f t="shared" si="0"/>
        <v>8</v>
      </c>
      <c r="B66" s="506">
        <f t="shared" si="1"/>
        <v>46176</v>
      </c>
      <c r="C66" s="13" t="str">
        <f t="shared" si="2"/>
        <v>Wed</v>
      </c>
      <c r="D66" s="773"/>
      <c r="E66" s="615"/>
      <c r="F66" s="592">
        <v>9</v>
      </c>
      <c r="G66" s="593">
        <v>9</v>
      </c>
      <c r="H66" s="592">
        <v>2.5</v>
      </c>
      <c r="I66" s="593"/>
      <c r="J66" s="592">
        <v>10</v>
      </c>
      <c r="K66" s="593"/>
      <c r="L66" s="592">
        <v>10</v>
      </c>
      <c r="M66" s="593">
        <v>10</v>
      </c>
      <c r="N66" s="77"/>
      <c r="O66" s="77"/>
      <c r="P66" s="592">
        <v>9</v>
      </c>
      <c r="Q66" s="593">
        <v>5.5</v>
      </c>
      <c r="R66" s="592">
        <v>9</v>
      </c>
      <c r="S66" s="593">
        <v>7</v>
      </c>
      <c r="T66" s="77">
        <v>2</v>
      </c>
      <c r="U66" s="77">
        <v>2</v>
      </c>
      <c r="V66" s="592"/>
      <c r="W66" s="593"/>
      <c r="X66" s="592"/>
      <c r="Y66" s="593"/>
      <c r="Z66" s="592">
        <v>9</v>
      </c>
      <c r="AA66" s="593">
        <v>5.5</v>
      </c>
    </row>
    <row r="67" spans="1:27">
      <c r="A67" s="514">
        <f t="shared" si="0"/>
        <v>3</v>
      </c>
      <c r="B67" s="506">
        <f t="shared" si="1"/>
        <v>46177</v>
      </c>
      <c r="C67" s="13" t="str">
        <f t="shared" si="2"/>
        <v>Thu</v>
      </c>
      <c r="D67" s="773"/>
      <c r="E67" s="615"/>
      <c r="F67" s="592">
        <v>9</v>
      </c>
      <c r="G67" s="593">
        <v>9</v>
      </c>
      <c r="H67" s="592"/>
      <c r="I67" s="593"/>
      <c r="J67" s="592"/>
      <c r="K67" s="593"/>
      <c r="L67" s="592"/>
      <c r="M67" s="593"/>
      <c r="N67" s="77"/>
      <c r="O67" s="77"/>
      <c r="P67" s="592">
        <v>9</v>
      </c>
      <c r="Q67" s="593">
        <v>5.5</v>
      </c>
      <c r="R67" s="592"/>
      <c r="S67" s="593"/>
      <c r="T67" s="77"/>
      <c r="U67" s="77"/>
      <c r="V67" s="592"/>
      <c r="W67" s="593"/>
      <c r="X67" s="592"/>
      <c r="Y67" s="593"/>
      <c r="Z67" s="592">
        <v>9</v>
      </c>
      <c r="AA67" s="593">
        <v>5.5</v>
      </c>
    </row>
    <row r="68" spans="1:27">
      <c r="A68" s="514">
        <f t="shared" ref="A68:A131" si="3">COUNT(F68,H68,J68,L68,N68,P68,R68,T68,V68,X68,Z68)</f>
        <v>2</v>
      </c>
      <c r="B68" s="506">
        <f t="shared" si="1"/>
        <v>46178</v>
      </c>
      <c r="C68" s="13" t="str">
        <f t="shared" si="2"/>
        <v>Fri</v>
      </c>
      <c r="D68" s="773"/>
      <c r="E68" s="615"/>
      <c r="F68" s="592">
        <v>9</v>
      </c>
      <c r="G68" s="593">
        <v>6</v>
      </c>
      <c r="H68" s="592"/>
      <c r="I68" s="593"/>
      <c r="J68" s="592"/>
      <c r="K68" s="593"/>
      <c r="L68" s="592"/>
      <c r="M68" s="593"/>
      <c r="N68" s="77"/>
      <c r="O68" s="77"/>
      <c r="P68" s="592">
        <v>9</v>
      </c>
      <c r="Q68" s="593"/>
      <c r="R68" s="592"/>
      <c r="S68" s="593"/>
      <c r="T68" s="77"/>
      <c r="U68" s="77"/>
      <c r="V68" s="592"/>
      <c r="W68" s="593"/>
      <c r="X68" s="592"/>
      <c r="Y68" s="593"/>
      <c r="Z68" s="592"/>
      <c r="AA68" s="593"/>
    </row>
    <row r="69" spans="1:27">
      <c r="A69" s="514">
        <f t="shared" si="3"/>
        <v>0</v>
      </c>
      <c r="B69" s="506">
        <f t="shared" ref="B69:B71" si="4">B68+1</f>
        <v>46179</v>
      </c>
      <c r="C69" s="13" t="str">
        <f t="shared" ref="C69:C132" si="5">TEXT(B69,"ddd")</f>
        <v>Sat</v>
      </c>
      <c r="D69" s="773"/>
      <c r="E69" s="615"/>
      <c r="F69" s="507"/>
      <c r="G69" s="508"/>
      <c r="H69" s="507"/>
      <c r="I69" s="508"/>
      <c r="J69" s="507"/>
      <c r="K69" s="508"/>
      <c r="L69" s="507"/>
      <c r="M69" s="508"/>
      <c r="N69" s="525"/>
      <c r="O69" s="525"/>
      <c r="P69" s="507"/>
      <c r="Q69" s="508"/>
      <c r="R69" s="507"/>
      <c r="S69" s="508"/>
      <c r="T69" s="525"/>
      <c r="U69" s="525"/>
      <c r="V69" s="507"/>
      <c r="W69" s="508"/>
      <c r="X69" s="507"/>
      <c r="Y69" s="508"/>
      <c r="Z69" s="507"/>
      <c r="AA69" s="508"/>
    </row>
    <row r="70" spans="1:27">
      <c r="A70" s="514">
        <f t="shared" si="3"/>
        <v>0</v>
      </c>
      <c r="B70" s="506">
        <f t="shared" si="4"/>
        <v>46180</v>
      </c>
      <c r="C70" s="13" t="str">
        <f t="shared" si="5"/>
        <v>Sun</v>
      </c>
      <c r="D70" s="773"/>
      <c r="E70" s="615"/>
      <c r="F70" s="507"/>
      <c r="G70" s="508"/>
      <c r="H70" s="507"/>
      <c r="I70" s="508"/>
      <c r="J70" s="507"/>
      <c r="K70" s="508"/>
      <c r="L70" s="507"/>
      <c r="M70" s="508"/>
      <c r="N70" s="525"/>
      <c r="O70" s="525"/>
      <c r="P70" s="507"/>
      <c r="Q70" s="508"/>
      <c r="R70" s="507"/>
      <c r="S70" s="508"/>
      <c r="T70" s="525"/>
      <c r="U70" s="525"/>
      <c r="V70" s="507"/>
      <c r="W70" s="508"/>
      <c r="X70" s="507"/>
      <c r="Y70" s="508"/>
      <c r="Z70" s="507"/>
      <c r="AA70" s="508"/>
    </row>
    <row r="71" spans="1:27">
      <c r="A71" s="514">
        <f t="shared" si="3"/>
        <v>6</v>
      </c>
      <c r="B71" s="506">
        <f t="shared" si="4"/>
        <v>46181</v>
      </c>
      <c r="C71" s="13" t="str">
        <f t="shared" si="5"/>
        <v>Mon</v>
      </c>
      <c r="D71" s="773">
        <f>D64+1</f>
        <v>11</v>
      </c>
      <c r="E71" s="615"/>
      <c r="F71" s="592"/>
      <c r="G71" s="593"/>
      <c r="H71" s="592"/>
      <c r="I71" s="593"/>
      <c r="J71" s="592">
        <v>10</v>
      </c>
      <c r="K71" s="593"/>
      <c r="L71" s="592">
        <v>10</v>
      </c>
      <c r="M71" s="593">
        <v>10</v>
      </c>
      <c r="N71" s="77">
        <v>2</v>
      </c>
      <c r="O71" s="77"/>
      <c r="P71" s="592">
        <v>9</v>
      </c>
      <c r="Q71" s="593">
        <v>5.5</v>
      </c>
      <c r="R71" s="592">
        <v>9</v>
      </c>
      <c r="S71" s="593">
        <v>8</v>
      </c>
      <c r="T71" s="77"/>
      <c r="U71" s="77"/>
      <c r="V71" s="592"/>
      <c r="W71" s="593"/>
      <c r="X71" s="592"/>
      <c r="Y71" s="593"/>
      <c r="Z71" s="592">
        <v>9</v>
      </c>
      <c r="AA71" s="593">
        <v>5.5</v>
      </c>
    </row>
    <row r="72" spans="1:27">
      <c r="A72" s="514">
        <f t="shared" si="3"/>
        <v>6</v>
      </c>
      <c r="B72" s="506">
        <f t="shared" ref="B72:B135" si="6">B71+1</f>
        <v>46182</v>
      </c>
      <c r="C72" s="13" t="str">
        <f t="shared" si="5"/>
        <v>Tue</v>
      </c>
      <c r="D72" s="773"/>
      <c r="E72" s="615"/>
      <c r="F72" s="592">
        <v>9</v>
      </c>
      <c r="G72" s="593">
        <v>9</v>
      </c>
      <c r="H72" s="592"/>
      <c r="I72" s="593"/>
      <c r="J72" s="592">
        <v>10</v>
      </c>
      <c r="K72" s="593"/>
      <c r="L72" s="592">
        <v>10</v>
      </c>
      <c r="M72" s="593">
        <v>10</v>
      </c>
      <c r="N72" s="77"/>
      <c r="O72" s="77"/>
      <c r="P72" s="592">
        <v>9</v>
      </c>
      <c r="Q72" s="593">
        <v>5.5</v>
      </c>
      <c r="R72" s="592">
        <v>9</v>
      </c>
      <c r="S72" s="593">
        <v>7</v>
      </c>
      <c r="T72" s="77"/>
      <c r="U72" s="77"/>
      <c r="V72" s="592"/>
      <c r="W72" s="593"/>
      <c r="X72" s="592"/>
      <c r="Y72" s="593"/>
      <c r="Z72" s="592">
        <v>9</v>
      </c>
      <c r="AA72" s="593">
        <v>5.5</v>
      </c>
    </row>
    <row r="73" spans="1:27">
      <c r="A73" s="514">
        <f t="shared" si="3"/>
        <v>8</v>
      </c>
      <c r="B73" s="506">
        <f t="shared" si="6"/>
        <v>46183</v>
      </c>
      <c r="C73" s="13" t="str">
        <f t="shared" si="5"/>
        <v>Wed</v>
      </c>
      <c r="D73" s="773"/>
      <c r="E73" s="615"/>
      <c r="F73" s="592">
        <v>9</v>
      </c>
      <c r="G73" s="593">
        <v>9</v>
      </c>
      <c r="H73" s="592">
        <v>2.5</v>
      </c>
      <c r="I73" s="593"/>
      <c r="J73" s="592">
        <v>10</v>
      </c>
      <c r="K73" s="593"/>
      <c r="L73" s="592">
        <v>10</v>
      </c>
      <c r="M73" s="593">
        <v>10</v>
      </c>
      <c r="N73" s="77"/>
      <c r="O73" s="77"/>
      <c r="P73" s="592">
        <v>9</v>
      </c>
      <c r="Q73" s="593">
        <v>5.5</v>
      </c>
      <c r="R73" s="592">
        <v>9</v>
      </c>
      <c r="S73" s="593">
        <v>7</v>
      </c>
      <c r="T73" s="77">
        <v>2</v>
      </c>
      <c r="U73" s="77">
        <v>2</v>
      </c>
      <c r="V73" s="592"/>
      <c r="W73" s="593"/>
      <c r="X73" s="592"/>
      <c r="Y73" s="593"/>
      <c r="Z73" s="592">
        <v>9</v>
      </c>
      <c r="AA73" s="593">
        <v>5.5</v>
      </c>
    </row>
    <row r="74" spans="1:27">
      <c r="A74" s="514">
        <f t="shared" si="3"/>
        <v>4</v>
      </c>
      <c r="B74" s="506">
        <f t="shared" si="6"/>
        <v>46184</v>
      </c>
      <c r="C74" s="13" t="str">
        <f t="shared" si="5"/>
        <v>Thu</v>
      </c>
      <c r="D74" s="773"/>
      <c r="E74" s="615"/>
      <c r="F74" s="592">
        <v>9</v>
      </c>
      <c r="G74" s="593">
        <v>9</v>
      </c>
      <c r="H74" s="592"/>
      <c r="I74" s="593"/>
      <c r="J74" s="592"/>
      <c r="K74" s="593"/>
      <c r="L74" s="592"/>
      <c r="M74" s="593"/>
      <c r="N74" s="77"/>
      <c r="O74" s="77"/>
      <c r="P74" s="592">
        <v>9</v>
      </c>
      <c r="Q74" s="593">
        <v>5.5</v>
      </c>
      <c r="R74" s="592"/>
      <c r="S74" s="593"/>
      <c r="T74" s="77"/>
      <c r="U74" s="77"/>
      <c r="V74" s="592">
        <v>8</v>
      </c>
      <c r="W74" s="593"/>
      <c r="X74" s="592"/>
      <c r="Y74" s="593"/>
      <c r="Z74" s="592">
        <v>9</v>
      </c>
      <c r="AA74" s="593">
        <v>5.5</v>
      </c>
    </row>
    <row r="75" spans="1:27">
      <c r="A75" s="514">
        <f t="shared" si="3"/>
        <v>0</v>
      </c>
      <c r="B75" s="506">
        <f t="shared" si="6"/>
        <v>46185</v>
      </c>
      <c r="C75" s="13" t="str">
        <f t="shared" si="5"/>
        <v>Fri</v>
      </c>
      <c r="D75" s="773"/>
      <c r="E75" s="615"/>
      <c r="F75" s="507"/>
      <c r="G75" s="508"/>
      <c r="H75" s="507"/>
      <c r="I75" s="508"/>
      <c r="J75" s="507"/>
      <c r="K75" s="508"/>
      <c r="L75" s="507"/>
      <c r="M75" s="508"/>
      <c r="N75" s="525"/>
      <c r="O75" s="525"/>
      <c r="P75" s="507"/>
      <c r="Q75" s="508"/>
      <c r="R75" s="507"/>
      <c r="S75" s="508"/>
      <c r="T75" s="525"/>
      <c r="U75" s="525"/>
      <c r="V75" s="507"/>
      <c r="W75" s="508"/>
      <c r="X75" s="507"/>
      <c r="Y75" s="508"/>
      <c r="Z75" s="507"/>
      <c r="AA75" s="508"/>
    </row>
    <row r="76" spans="1:27">
      <c r="A76" s="514">
        <f t="shared" si="3"/>
        <v>0</v>
      </c>
      <c r="B76" s="506">
        <f t="shared" si="6"/>
        <v>46186</v>
      </c>
      <c r="C76" s="13" t="str">
        <f t="shared" si="5"/>
        <v>Sat</v>
      </c>
      <c r="D76" s="773"/>
      <c r="E76" s="615"/>
      <c r="F76" s="507"/>
      <c r="G76" s="508"/>
      <c r="H76" s="507"/>
      <c r="I76" s="508"/>
      <c r="J76" s="507"/>
      <c r="K76" s="508"/>
      <c r="L76" s="507"/>
      <c r="M76" s="508"/>
      <c r="N76" s="525"/>
      <c r="O76" s="525"/>
      <c r="P76" s="507"/>
      <c r="Q76" s="508"/>
      <c r="R76" s="507"/>
      <c r="S76" s="508"/>
      <c r="T76" s="525"/>
      <c r="U76" s="525"/>
      <c r="V76" s="507"/>
      <c r="W76" s="508"/>
      <c r="X76" s="507"/>
      <c r="Y76" s="508"/>
      <c r="Z76" s="507"/>
      <c r="AA76" s="508"/>
    </row>
    <row r="77" spans="1:27">
      <c r="A77" s="514">
        <f t="shared" si="3"/>
        <v>0</v>
      </c>
      <c r="B77" s="506">
        <f t="shared" si="6"/>
        <v>46187</v>
      </c>
      <c r="C77" s="13" t="str">
        <f t="shared" si="5"/>
        <v>Sun</v>
      </c>
      <c r="D77" s="773"/>
      <c r="E77" s="615"/>
      <c r="F77" s="507"/>
      <c r="G77" s="508"/>
      <c r="H77" s="507"/>
      <c r="I77" s="508"/>
      <c r="J77" s="507"/>
      <c r="K77" s="508"/>
      <c r="L77" s="507"/>
      <c r="M77" s="508"/>
      <c r="N77" s="525"/>
      <c r="O77" s="525"/>
      <c r="P77" s="507"/>
      <c r="Q77" s="508"/>
      <c r="R77" s="507"/>
      <c r="S77" s="508"/>
      <c r="T77" s="525"/>
      <c r="U77" s="525"/>
      <c r="V77" s="507"/>
      <c r="W77" s="508"/>
      <c r="X77" s="507"/>
      <c r="Y77" s="508"/>
      <c r="Z77" s="507"/>
      <c r="AA77" s="508"/>
    </row>
    <row r="78" spans="1:27">
      <c r="A78" s="514">
        <f t="shared" si="3"/>
        <v>6</v>
      </c>
      <c r="B78" s="506">
        <f t="shared" si="6"/>
        <v>46188</v>
      </c>
      <c r="C78" s="13" t="str">
        <f t="shared" si="5"/>
        <v>Mon</v>
      </c>
      <c r="D78" s="773">
        <f>D71+1</f>
        <v>12</v>
      </c>
      <c r="E78" s="615"/>
      <c r="F78" s="592"/>
      <c r="G78" s="593"/>
      <c r="H78" s="592"/>
      <c r="I78" s="593"/>
      <c r="J78" s="592">
        <v>10</v>
      </c>
      <c r="K78" s="593"/>
      <c r="L78" s="592">
        <v>10</v>
      </c>
      <c r="M78" s="593">
        <v>10</v>
      </c>
      <c r="N78" s="77">
        <v>2</v>
      </c>
      <c r="O78" s="77"/>
      <c r="P78" s="592">
        <v>9</v>
      </c>
      <c r="Q78" s="593">
        <v>5.5</v>
      </c>
      <c r="R78" s="592">
        <v>9</v>
      </c>
      <c r="S78" s="593">
        <v>8</v>
      </c>
      <c r="T78" s="77"/>
      <c r="U78" s="77"/>
      <c r="V78" s="592"/>
      <c r="W78" s="593"/>
      <c r="X78" s="592"/>
      <c r="Y78" s="593"/>
      <c r="Z78" s="592">
        <v>9</v>
      </c>
      <c r="AA78" s="593">
        <v>5.5</v>
      </c>
    </row>
    <row r="79" spans="1:27">
      <c r="A79" s="514">
        <f t="shared" si="3"/>
        <v>6</v>
      </c>
      <c r="B79" s="506">
        <f t="shared" si="6"/>
        <v>46189</v>
      </c>
      <c r="C79" s="13" t="str">
        <f t="shared" si="5"/>
        <v>Tue</v>
      </c>
      <c r="D79" s="773"/>
      <c r="E79" s="615"/>
      <c r="F79" s="592">
        <v>9</v>
      </c>
      <c r="G79" s="593">
        <v>9</v>
      </c>
      <c r="H79" s="592"/>
      <c r="I79" s="593"/>
      <c r="J79" s="592">
        <v>10</v>
      </c>
      <c r="K79" s="593"/>
      <c r="L79" s="592">
        <v>10</v>
      </c>
      <c r="M79" s="593">
        <v>10</v>
      </c>
      <c r="N79" s="77"/>
      <c r="O79" s="77"/>
      <c r="P79" s="592">
        <v>9</v>
      </c>
      <c r="Q79" s="593">
        <v>5.5</v>
      </c>
      <c r="R79" s="592">
        <v>9</v>
      </c>
      <c r="S79" s="593">
        <v>7</v>
      </c>
      <c r="T79" s="77"/>
      <c r="U79" s="77"/>
      <c r="V79" s="592"/>
      <c r="W79" s="593"/>
      <c r="X79" s="592"/>
      <c r="Y79" s="593"/>
      <c r="Z79" s="592">
        <v>9</v>
      </c>
      <c r="AA79" s="593">
        <v>5.5</v>
      </c>
    </row>
    <row r="80" spans="1:27">
      <c r="A80" s="514">
        <f t="shared" si="3"/>
        <v>8</v>
      </c>
      <c r="B80" s="506">
        <f t="shared" si="6"/>
        <v>46190</v>
      </c>
      <c r="C80" s="13" t="str">
        <f t="shared" si="5"/>
        <v>Wed</v>
      </c>
      <c r="D80" s="773"/>
      <c r="E80" s="615"/>
      <c r="F80" s="592">
        <v>9</v>
      </c>
      <c r="G80" s="593">
        <v>9</v>
      </c>
      <c r="H80" s="592">
        <v>2.5</v>
      </c>
      <c r="I80" s="593"/>
      <c r="J80" s="592">
        <v>10</v>
      </c>
      <c r="K80" s="593"/>
      <c r="L80" s="592">
        <v>10</v>
      </c>
      <c r="M80" s="593">
        <v>10</v>
      </c>
      <c r="N80" s="77"/>
      <c r="O80" s="77"/>
      <c r="P80" s="592">
        <v>9</v>
      </c>
      <c r="Q80" s="593">
        <v>5.5</v>
      </c>
      <c r="R80" s="592">
        <v>9</v>
      </c>
      <c r="S80" s="593">
        <v>7</v>
      </c>
      <c r="T80" s="77">
        <v>2</v>
      </c>
      <c r="U80" s="77">
        <v>2</v>
      </c>
      <c r="V80" s="592"/>
      <c r="W80" s="593"/>
      <c r="X80" s="592"/>
      <c r="Y80" s="593"/>
      <c r="Z80" s="592">
        <v>9</v>
      </c>
      <c r="AA80" s="593">
        <v>5.5</v>
      </c>
    </row>
    <row r="81" spans="1:27">
      <c r="A81" s="514">
        <f t="shared" si="3"/>
        <v>4</v>
      </c>
      <c r="B81" s="506">
        <f t="shared" si="6"/>
        <v>46191</v>
      </c>
      <c r="C81" s="13" t="str">
        <f t="shared" si="5"/>
        <v>Thu</v>
      </c>
      <c r="D81" s="773"/>
      <c r="E81" s="615"/>
      <c r="F81" s="592">
        <v>9</v>
      </c>
      <c r="G81" s="593">
        <v>9</v>
      </c>
      <c r="H81" s="592"/>
      <c r="I81" s="593"/>
      <c r="J81" s="592"/>
      <c r="K81" s="593"/>
      <c r="L81" s="592"/>
      <c r="M81" s="593"/>
      <c r="N81" s="77"/>
      <c r="O81" s="77"/>
      <c r="P81" s="592">
        <v>9</v>
      </c>
      <c r="Q81" s="593">
        <v>5.5</v>
      </c>
      <c r="R81" s="592"/>
      <c r="S81" s="593"/>
      <c r="T81" s="77"/>
      <c r="U81" s="77"/>
      <c r="V81" s="592">
        <v>8</v>
      </c>
      <c r="W81" s="593"/>
      <c r="X81" s="592"/>
      <c r="Y81" s="593"/>
      <c r="Z81" s="592">
        <v>9</v>
      </c>
      <c r="AA81" s="593">
        <v>5.5</v>
      </c>
    </row>
    <row r="82" spans="1:27">
      <c r="A82" s="514">
        <f t="shared" si="3"/>
        <v>2</v>
      </c>
      <c r="B82" s="506">
        <f t="shared" si="6"/>
        <v>46192</v>
      </c>
      <c r="C82" s="13" t="str">
        <f t="shared" si="5"/>
        <v>Fri</v>
      </c>
      <c r="D82" s="773"/>
      <c r="E82" s="615"/>
      <c r="F82" s="592">
        <v>9</v>
      </c>
      <c r="G82" s="593">
        <v>6</v>
      </c>
      <c r="H82" s="592"/>
      <c r="I82" s="593"/>
      <c r="J82" s="592"/>
      <c r="K82" s="593"/>
      <c r="L82" s="592"/>
      <c r="M82" s="593"/>
      <c r="N82" s="77"/>
      <c r="O82" s="77"/>
      <c r="P82" s="592">
        <v>9</v>
      </c>
      <c r="Q82" s="593"/>
      <c r="R82" s="592"/>
      <c r="S82" s="593"/>
      <c r="T82" s="77"/>
      <c r="U82" s="77"/>
      <c r="V82" s="592"/>
      <c r="W82" s="593"/>
      <c r="X82" s="592"/>
      <c r="Y82" s="593"/>
      <c r="Z82" s="592"/>
      <c r="AA82" s="593"/>
    </row>
    <row r="83" spans="1:27">
      <c r="A83" s="514">
        <f t="shared" si="3"/>
        <v>0</v>
      </c>
      <c r="B83" s="506">
        <f t="shared" si="6"/>
        <v>46193</v>
      </c>
      <c r="C83" s="13" t="str">
        <f t="shared" si="5"/>
        <v>Sat</v>
      </c>
      <c r="D83" s="773"/>
      <c r="E83" s="615"/>
      <c r="F83" s="507"/>
      <c r="G83" s="508"/>
      <c r="H83" s="507"/>
      <c r="I83" s="508"/>
      <c r="J83" s="507"/>
      <c r="K83" s="508"/>
      <c r="L83" s="507"/>
      <c r="M83" s="508"/>
      <c r="N83" s="525"/>
      <c r="O83" s="525"/>
      <c r="P83" s="507"/>
      <c r="Q83" s="508"/>
      <c r="R83" s="507"/>
      <c r="S83" s="508"/>
      <c r="T83" s="525"/>
      <c r="U83" s="525"/>
      <c r="V83" s="507"/>
      <c r="W83" s="508"/>
      <c r="X83" s="507"/>
      <c r="Y83" s="508"/>
      <c r="Z83" s="507"/>
      <c r="AA83" s="508"/>
    </row>
    <row r="84" spans="1:27">
      <c r="A84" s="514">
        <f t="shared" si="3"/>
        <v>0</v>
      </c>
      <c r="B84" s="506">
        <f t="shared" si="6"/>
        <v>46194</v>
      </c>
      <c r="C84" s="13" t="str">
        <f t="shared" si="5"/>
        <v>Sun</v>
      </c>
      <c r="D84" s="773"/>
      <c r="E84" s="615"/>
      <c r="F84" s="507"/>
      <c r="G84" s="508"/>
      <c r="H84" s="507"/>
      <c r="I84" s="508"/>
      <c r="J84" s="507"/>
      <c r="K84" s="508"/>
      <c r="L84" s="507"/>
      <c r="M84" s="508"/>
      <c r="N84" s="525"/>
      <c r="O84" s="525"/>
      <c r="P84" s="507"/>
      <c r="Q84" s="508"/>
      <c r="R84" s="507"/>
      <c r="S84" s="508"/>
      <c r="T84" s="525"/>
      <c r="U84" s="525"/>
      <c r="V84" s="507"/>
      <c r="W84" s="508"/>
      <c r="X84" s="507"/>
      <c r="Y84" s="508"/>
      <c r="Z84" s="507"/>
      <c r="AA84" s="508"/>
    </row>
    <row r="85" spans="1:27">
      <c r="A85" s="514">
        <f t="shared" si="3"/>
        <v>6</v>
      </c>
      <c r="B85" s="506">
        <f t="shared" si="6"/>
        <v>46195</v>
      </c>
      <c r="C85" s="13" t="str">
        <f t="shared" si="5"/>
        <v>Mon</v>
      </c>
      <c r="D85" s="773">
        <f>D78+1</f>
        <v>13</v>
      </c>
      <c r="E85" s="615"/>
      <c r="F85" s="592"/>
      <c r="G85" s="593"/>
      <c r="H85" s="592"/>
      <c r="I85" s="593"/>
      <c r="J85" s="592">
        <v>10</v>
      </c>
      <c r="K85" s="593"/>
      <c r="L85" s="592">
        <v>10</v>
      </c>
      <c r="M85" s="593">
        <v>10</v>
      </c>
      <c r="N85" s="77">
        <v>2</v>
      </c>
      <c r="O85" s="77"/>
      <c r="P85" s="592">
        <v>9</v>
      </c>
      <c r="Q85" s="593">
        <v>5.5</v>
      </c>
      <c r="R85" s="592">
        <v>9</v>
      </c>
      <c r="S85" s="593">
        <v>8</v>
      </c>
      <c r="T85" s="77"/>
      <c r="U85" s="77"/>
      <c r="V85" s="592"/>
      <c r="W85" s="593"/>
      <c r="X85" s="592"/>
      <c r="Y85" s="593"/>
      <c r="Z85" s="592">
        <v>9</v>
      </c>
      <c r="AA85" s="593">
        <v>5.5</v>
      </c>
    </row>
    <row r="86" spans="1:27">
      <c r="A86" s="514">
        <f t="shared" si="3"/>
        <v>6</v>
      </c>
      <c r="B86" s="506">
        <f t="shared" si="6"/>
        <v>46196</v>
      </c>
      <c r="C86" s="13" t="str">
        <f t="shared" si="5"/>
        <v>Tue</v>
      </c>
      <c r="D86" s="773"/>
      <c r="E86" s="615"/>
      <c r="F86" s="592">
        <v>9</v>
      </c>
      <c r="G86" s="593">
        <v>9</v>
      </c>
      <c r="H86" s="592"/>
      <c r="I86" s="593"/>
      <c r="J86" s="592">
        <v>10</v>
      </c>
      <c r="K86" s="593"/>
      <c r="L86" s="592">
        <v>10</v>
      </c>
      <c r="M86" s="593">
        <v>10</v>
      </c>
      <c r="N86" s="77"/>
      <c r="O86" s="77"/>
      <c r="P86" s="592">
        <v>9</v>
      </c>
      <c r="Q86" s="593">
        <v>5.5</v>
      </c>
      <c r="R86" s="592">
        <v>9</v>
      </c>
      <c r="S86" s="593">
        <v>7</v>
      </c>
      <c r="T86" s="77"/>
      <c r="U86" s="77"/>
      <c r="V86" s="592"/>
      <c r="W86" s="593"/>
      <c r="X86" s="592"/>
      <c r="Y86" s="593"/>
      <c r="Z86" s="592">
        <v>9</v>
      </c>
      <c r="AA86" s="593">
        <v>5.5</v>
      </c>
    </row>
    <row r="87" spans="1:27">
      <c r="A87" s="514">
        <f t="shared" si="3"/>
        <v>8</v>
      </c>
      <c r="B87" s="506">
        <f t="shared" si="6"/>
        <v>46197</v>
      </c>
      <c r="C87" s="13" t="str">
        <f t="shared" si="5"/>
        <v>Wed</v>
      </c>
      <c r="D87" s="773"/>
      <c r="E87" s="615"/>
      <c r="F87" s="592">
        <v>9</v>
      </c>
      <c r="G87" s="593">
        <v>9</v>
      </c>
      <c r="H87" s="592">
        <v>2.5</v>
      </c>
      <c r="I87" s="593"/>
      <c r="J87" s="592">
        <v>10</v>
      </c>
      <c r="K87" s="593"/>
      <c r="L87" s="592">
        <v>10</v>
      </c>
      <c r="M87" s="593">
        <v>10</v>
      </c>
      <c r="N87" s="77"/>
      <c r="O87" s="77"/>
      <c r="P87" s="592">
        <v>9</v>
      </c>
      <c r="Q87" s="593">
        <v>5.5</v>
      </c>
      <c r="R87" s="592">
        <v>9</v>
      </c>
      <c r="S87" s="593">
        <v>7</v>
      </c>
      <c r="T87" s="77">
        <v>2</v>
      </c>
      <c r="U87" s="77">
        <v>2</v>
      </c>
      <c r="V87" s="592"/>
      <c r="W87" s="593"/>
      <c r="X87" s="592"/>
      <c r="Y87" s="593"/>
      <c r="Z87" s="592">
        <v>9</v>
      </c>
      <c r="AA87" s="593">
        <v>5.5</v>
      </c>
    </row>
    <row r="88" spans="1:27">
      <c r="A88" s="514">
        <f t="shared" si="3"/>
        <v>4</v>
      </c>
      <c r="B88" s="506">
        <f t="shared" si="6"/>
        <v>46198</v>
      </c>
      <c r="C88" s="13" t="str">
        <f t="shared" si="5"/>
        <v>Thu</v>
      </c>
      <c r="D88" s="773"/>
      <c r="E88" s="615"/>
      <c r="F88" s="592">
        <v>9</v>
      </c>
      <c r="G88" s="593">
        <v>9</v>
      </c>
      <c r="H88" s="592"/>
      <c r="I88" s="593"/>
      <c r="J88" s="592"/>
      <c r="K88" s="593"/>
      <c r="L88" s="592"/>
      <c r="M88" s="593"/>
      <c r="N88" s="77"/>
      <c r="O88" s="77"/>
      <c r="P88" s="592">
        <v>9</v>
      </c>
      <c r="Q88" s="593">
        <v>5.5</v>
      </c>
      <c r="R88" s="592"/>
      <c r="S88" s="593"/>
      <c r="T88" s="77"/>
      <c r="U88" s="77"/>
      <c r="V88" s="592">
        <v>8</v>
      </c>
      <c r="W88" s="593"/>
      <c r="X88" s="592"/>
      <c r="Y88" s="593"/>
      <c r="Z88" s="592">
        <v>9</v>
      </c>
      <c r="AA88" s="593">
        <v>5.5</v>
      </c>
    </row>
    <row r="89" spans="1:27">
      <c r="A89" s="514">
        <f t="shared" si="3"/>
        <v>0</v>
      </c>
      <c r="B89" s="506">
        <f t="shared" si="6"/>
        <v>46199</v>
      </c>
      <c r="C89" s="13" t="str">
        <f t="shared" si="5"/>
        <v>Fri</v>
      </c>
      <c r="D89" s="773"/>
      <c r="E89" s="615"/>
      <c r="F89" s="507"/>
      <c r="G89" s="508"/>
      <c r="H89" s="507"/>
      <c r="I89" s="508"/>
      <c r="J89" s="507"/>
      <c r="K89" s="508"/>
      <c r="L89" s="507"/>
      <c r="M89" s="508"/>
      <c r="N89" s="525"/>
      <c r="O89" s="525"/>
      <c r="P89" s="507"/>
      <c r="Q89" s="508"/>
      <c r="R89" s="507"/>
      <c r="S89" s="508"/>
      <c r="T89" s="525"/>
      <c r="U89" s="525"/>
      <c r="V89" s="507"/>
      <c r="W89" s="508"/>
      <c r="X89" s="507"/>
      <c r="Y89" s="508"/>
      <c r="Z89" s="507"/>
      <c r="AA89" s="508"/>
    </row>
    <row r="90" spans="1:27">
      <c r="A90" s="514">
        <f t="shared" si="3"/>
        <v>0</v>
      </c>
      <c r="B90" s="506">
        <f t="shared" si="6"/>
        <v>46200</v>
      </c>
      <c r="C90" s="13" t="str">
        <f t="shared" si="5"/>
        <v>Sat</v>
      </c>
      <c r="D90" s="773"/>
      <c r="E90" s="615"/>
      <c r="F90" s="507"/>
      <c r="G90" s="508"/>
      <c r="H90" s="507"/>
      <c r="I90" s="508"/>
      <c r="J90" s="507"/>
      <c r="K90" s="508"/>
      <c r="L90" s="507"/>
      <c r="M90" s="508"/>
      <c r="N90" s="525"/>
      <c r="O90" s="525"/>
      <c r="P90" s="507"/>
      <c r="Q90" s="508"/>
      <c r="R90" s="507"/>
      <c r="S90" s="508"/>
      <c r="T90" s="525"/>
      <c r="U90" s="525"/>
      <c r="V90" s="507"/>
      <c r="W90" s="508"/>
      <c r="X90" s="507"/>
      <c r="Y90" s="508"/>
      <c r="Z90" s="507"/>
      <c r="AA90" s="508"/>
    </row>
    <row r="91" spans="1:27">
      <c r="A91" s="514">
        <f t="shared" si="3"/>
        <v>0</v>
      </c>
      <c r="B91" s="506">
        <f t="shared" si="6"/>
        <v>46201</v>
      </c>
      <c r="C91" s="13" t="str">
        <f t="shared" si="5"/>
        <v>Sun</v>
      </c>
      <c r="D91" s="773"/>
      <c r="E91" s="615"/>
      <c r="F91" s="507"/>
      <c r="G91" s="508"/>
      <c r="H91" s="507"/>
      <c r="I91" s="508"/>
      <c r="J91" s="507"/>
      <c r="K91" s="508"/>
      <c r="L91" s="507"/>
      <c r="M91" s="508"/>
      <c r="N91" s="525"/>
      <c r="O91" s="525"/>
      <c r="P91" s="507"/>
      <c r="Q91" s="508"/>
      <c r="R91" s="507"/>
      <c r="S91" s="508"/>
      <c r="T91" s="525"/>
      <c r="U91" s="525"/>
      <c r="V91" s="507"/>
      <c r="W91" s="508"/>
      <c r="X91" s="507"/>
      <c r="Y91" s="508"/>
      <c r="Z91" s="507"/>
      <c r="AA91" s="508"/>
    </row>
    <row r="92" spans="1:27">
      <c r="A92" s="514">
        <f t="shared" si="3"/>
        <v>6</v>
      </c>
      <c r="B92" s="506">
        <f t="shared" si="6"/>
        <v>46202</v>
      </c>
      <c r="C92" s="13" t="str">
        <f t="shared" si="5"/>
        <v>Mon</v>
      </c>
      <c r="D92" s="773">
        <f>D85+1</f>
        <v>14</v>
      </c>
      <c r="E92" s="615"/>
      <c r="F92" s="592"/>
      <c r="G92" s="593"/>
      <c r="H92" s="592"/>
      <c r="I92" s="593"/>
      <c r="J92" s="592">
        <v>10</v>
      </c>
      <c r="K92" s="593"/>
      <c r="L92" s="592">
        <v>10</v>
      </c>
      <c r="M92" s="593">
        <v>10</v>
      </c>
      <c r="N92" s="77">
        <v>2</v>
      </c>
      <c r="O92" s="77"/>
      <c r="P92" s="592">
        <v>9</v>
      </c>
      <c r="Q92" s="593">
        <v>5.5</v>
      </c>
      <c r="R92" s="592">
        <v>9</v>
      </c>
      <c r="S92" s="593">
        <v>8</v>
      </c>
      <c r="T92" s="77"/>
      <c r="U92" s="77"/>
      <c r="V92" s="592"/>
      <c r="W92" s="593"/>
      <c r="X92" s="592"/>
      <c r="Y92" s="593"/>
      <c r="Z92" s="592">
        <v>9</v>
      </c>
      <c r="AA92" s="593">
        <v>5.5</v>
      </c>
    </row>
    <row r="93" spans="1:27">
      <c r="A93" s="514">
        <f t="shared" si="3"/>
        <v>6</v>
      </c>
      <c r="B93" s="506">
        <f t="shared" si="6"/>
        <v>46203</v>
      </c>
      <c r="C93" s="13" t="str">
        <f t="shared" si="5"/>
        <v>Tue</v>
      </c>
      <c r="D93" s="773"/>
      <c r="E93" s="615"/>
      <c r="F93" s="592">
        <v>9</v>
      </c>
      <c r="G93" s="593">
        <v>9</v>
      </c>
      <c r="H93" s="592"/>
      <c r="I93" s="593"/>
      <c r="J93" s="592">
        <v>10</v>
      </c>
      <c r="K93" s="593"/>
      <c r="L93" s="592">
        <v>10</v>
      </c>
      <c r="M93" s="593">
        <v>10</v>
      </c>
      <c r="N93" s="77"/>
      <c r="O93" s="77"/>
      <c r="P93" s="592">
        <v>9</v>
      </c>
      <c r="Q93" s="593">
        <v>5.5</v>
      </c>
      <c r="R93" s="592">
        <v>9</v>
      </c>
      <c r="S93" s="593">
        <v>7</v>
      </c>
      <c r="T93" s="77"/>
      <c r="U93" s="77"/>
      <c r="V93" s="592"/>
      <c r="W93" s="593"/>
      <c r="X93" s="592"/>
      <c r="Y93" s="593"/>
      <c r="Z93" s="592">
        <v>9</v>
      </c>
      <c r="AA93" s="593">
        <v>5.5</v>
      </c>
    </row>
    <row r="94" spans="1:27">
      <c r="A94" s="514">
        <f t="shared" si="3"/>
        <v>8</v>
      </c>
      <c r="B94" s="506">
        <f t="shared" si="6"/>
        <v>46204</v>
      </c>
      <c r="C94" s="13" t="str">
        <f t="shared" si="5"/>
        <v>Wed</v>
      </c>
      <c r="D94" s="773"/>
      <c r="E94" s="615"/>
      <c r="F94" s="592">
        <v>9</v>
      </c>
      <c r="G94" s="593">
        <v>9</v>
      </c>
      <c r="H94" s="592">
        <v>2.5</v>
      </c>
      <c r="I94" s="593"/>
      <c r="J94" s="592">
        <v>10</v>
      </c>
      <c r="K94" s="593"/>
      <c r="L94" s="592">
        <v>10</v>
      </c>
      <c r="M94" s="593">
        <v>10</v>
      </c>
      <c r="N94" s="77"/>
      <c r="O94" s="77"/>
      <c r="P94" s="592">
        <v>9</v>
      </c>
      <c r="Q94" s="593">
        <v>5.5</v>
      </c>
      <c r="R94" s="592">
        <v>9</v>
      </c>
      <c r="S94" s="593">
        <v>7</v>
      </c>
      <c r="T94" s="77">
        <v>2</v>
      </c>
      <c r="U94" s="77">
        <v>2</v>
      </c>
      <c r="V94" s="592"/>
      <c r="W94" s="593"/>
      <c r="X94" s="592"/>
      <c r="Y94" s="593"/>
      <c r="Z94" s="592">
        <v>9</v>
      </c>
      <c r="AA94" s="593">
        <v>5.5</v>
      </c>
    </row>
    <row r="95" spans="1:27">
      <c r="A95" s="514">
        <f t="shared" si="3"/>
        <v>4</v>
      </c>
      <c r="B95" s="506">
        <f t="shared" si="6"/>
        <v>46205</v>
      </c>
      <c r="C95" s="13" t="str">
        <f t="shared" si="5"/>
        <v>Thu</v>
      </c>
      <c r="D95" s="773"/>
      <c r="E95" s="615"/>
      <c r="F95" s="592">
        <v>9</v>
      </c>
      <c r="G95" s="593">
        <v>9</v>
      </c>
      <c r="H95" s="592"/>
      <c r="I95" s="593"/>
      <c r="J95" s="592"/>
      <c r="K95" s="593"/>
      <c r="L95" s="592"/>
      <c r="M95" s="593"/>
      <c r="N95" s="77"/>
      <c r="O95" s="77"/>
      <c r="P95" s="592">
        <v>9</v>
      </c>
      <c r="Q95" s="593">
        <v>5.5</v>
      </c>
      <c r="R95" s="592"/>
      <c r="S95" s="593"/>
      <c r="T95" s="77"/>
      <c r="U95" s="77"/>
      <c r="V95" s="592">
        <v>8</v>
      </c>
      <c r="W95" s="593"/>
      <c r="X95" s="592"/>
      <c r="Y95" s="593"/>
      <c r="Z95" s="592">
        <v>9</v>
      </c>
      <c r="AA95" s="593">
        <v>5.5</v>
      </c>
    </row>
    <row r="96" spans="1:27">
      <c r="A96" s="514">
        <f t="shared" si="3"/>
        <v>2</v>
      </c>
      <c r="B96" s="506">
        <f t="shared" si="6"/>
        <v>46206</v>
      </c>
      <c r="C96" s="13" t="str">
        <f t="shared" si="5"/>
        <v>Fri</v>
      </c>
      <c r="D96" s="773"/>
      <c r="E96" s="615"/>
      <c r="F96" s="592">
        <v>9</v>
      </c>
      <c r="G96" s="593">
        <v>6</v>
      </c>
      <c r="H96" s="592"/>
      <c r="I96" s="593"/>
      <c r="J96" s="592"/>
      <c r="K96" s="593"/>
      <c r="L96" s="592"/>
      <c r="M96" s="593"/>
      <c r="N96" s="77"/>
      <c r="O96" s="77"/>
      <c r="P96" s="592">
        <v>9</v>
      </c>
      <c r="Q96" s="593"/>
      <c r="R96" s="592"/>
      <c r="S96" s="593"/>
      <c r="T96" s="77"/>
      <c r="U96" s="77"/>
      <c r="V96" s="592"/>
      <c r="W96" s="593"/>
      <c r="X96" s="592"/>
      <c r="Y96" s="593"/>
      <c r="Z96" s="592"/>
      <c r="AA96" s="593"/>
    </row>
    <row r="97" spans="1:27">
      <c r="A97" s="514">
        <f t="shared" si="3"/>
        <v>0</v>
      </c>
      <c r="B97" s="506">
        <f t="shared" si="6"/>
        <v>46207</v>
      </c>
      <c r="C97" s="13" t="str">
        <f t="shared" si="5"/>
        <v>Sat</v>
      </c>
      <c r="D97" s="773"/>
      <c r="E97" s="615"/>
      <c r="F97" s="507"/>
      <c r="G97" s="508"/>
      <c r="H97" s="507"/>
      <c r="I97" s="508"/>
      <c r="J97" s="507"/>
      <c r="K97" s="508"/>
      <c r="L97" s="507"/>
      <c r="M97" s="508"/>
      <c r="N97" s="525"/>
      <c r="O97" s="525"/>
      <c r="P97" s="507"/>
      <c r="Q97" s="508"/>
      <c r="R97" s="507"/>
      <c r="S97" s="508"/>
      <c r="T97" s="525"/>
      <c r="U97" s="525"/>
      <c r="V97" s="507"/>
      <c r="W97" s="508"/>
      <c r="X97" s="507"/>
      <c r="Y97" s="508"/>
      <c r="Z97" s="507"/>
      <c r="AA97" s="508"/>
    </row>
    <row r="98" spans="1:27">
      <c r="A98" s="514">
        <f t="shared" si="3"/>
        <v>0</v>
      </c>
      <c r="B98" s="506">
        <f t="shared" si="6"/>
        <v>46208</v>
      </c>
      <c r="C98" s="13" t="str">
        <f t="shared" si="5"/>
        <v>Sun</v>
      </c>
      <c r="D98" s="773"/>
      <c r="E98" s="615"/>
      <c r="F98" s="507"/>
      <c r="G98" s="508"/>
      <c r="H98" s="507"/>
      <c r="I98" s="508"/>
      <c r="J98" s="507"/>
      <c r="K98" s="508"/>
      <c r="L98" s="507"/>
      <c r="M98" s="508"/>
      <c r="N98" s="525"/>
      <c r="O98" s="525"/>
      <c r="P98" s="507"/>
      <c r="Q98" s="508"/>
      <c r="R98" s="507"/>
      <c r="S98" s="508"/>
      <c r="T98" s="525"/>
      <c r="U98" s="525"/>
      <c r="V98" s="507"/>
      <c r="W98" s="508"/>
      <c r="X98" s="507"/>
      <c r="Y98" s="508"/>
      <c r="Z98" s="507"/>
      <c r="AA98" s="508"/>
    </row>
    <row r="99" spans="1:27">
      <c r="A99" s="514">
        <f t="shared" si="3"/>
        <v>6</v>
      </c>
      <c r="B99" s="506">
        <f t="shared" si="6"/>
        <v>46209</v>
      </c>
      <c r="C99" s="13" t="str">
        <f t="shared" si="5"/>
        <v>Mon</v>
      </c>
      <c r="D99" s="773">
        <f>D92+1</f>
        <v>15</v>
      </c>
      <c r="E99" s="615"/>
      <c r="F99" s="592"/>
      <c r="G99" s="593"/>
      <c r="H99" s="592"/>
      <c r="I99" s="593"/>
      <c r="J99" s="592">
        <v>10</v>
      </c>
      <c r="K99" s="593"/>
      <c r="L99" s="592">
        <v>10</v>
      </c>
      <c r="M99" s="593">
        <v>10</v>
      </c>
      <c r="N99" s="77">
        <v>2</v>
      </c>
      <c r="O99" s="77"/>
      <c r="P99" s="592">
        <v>9</v>
      </c>
      <c r="Q99" s="593">
        <v>5.5</v>
      </c>
      <c r="R99" s="592">
        <v>9</v>
      </c>
      <c r="S99" s="593">
        <v>8</v>
      </c>
      <c r="T99" s="77"/>
      <c r="U99" s="77"/>
      <c r="V99" s="592"/>
      <c r="W99" s="593"/>
      <c r="X99" s="592"/>
      <c r="Y99" s="593"/>
      <c r="Z99" s="592">
        <v>9</v>
      </c>
      <c r="AA99" s="593">
        <v>5.5</v>
      </c>
    </row>
    <row r="100" spans="1:27">
      <c r="A100" s="514">
        <f t="shared" si="3"/>
        <v>6</v>
      </c>
      <c r="B100" s="506">
        <f t="shared" si="6"/>
        <v>46210</v>
      </c>
      <c r="C100" s="13" t="str">
        <f t="shared" si="5"/>
        <v>Tue</v>
      </c>
      <c r="D100" s="773"/>
      <c r="E100" s="615"/>
      <c r="F100" s="592">
        <v>9</v>
      </c>
      <c r="G100" s="593">
        <v>9</v>
      </c>
      <c r="H100" s="592"/>
      <c r="I100" s="593"/>
      <c r="J100" s="592">
        <v>10</v>
      </c>
      <c r="K100" s="593"/>
      <c r="L100" s="592">
        <v>10</v>
      </c>
      <c r="M100" s="593">
        <v>10</v>
      </c>
      <c r="N100" s="77"/>
      <c r="O100" s="77"/>
      <c r="P100" s="592">
        <v>9</v>
      </c>
      <c r="Q100" s="593">
        <v>5.5</v>
      </c>
      <c r="R100" s="592">
        <v>9</v>
      </c>
      <c r="S100" s="593">
        <v>7</v>
      </c>
      <c r="T100" s="77"/>
      <c r="U100" s="77"/>
      <c r="V100" s="592"/>
      <c r="W100" s="593"/>
      <c r="X100" s="592"/>
      <c r="Y100" s="593"/>
      <c r="Z100" s="592">
        <v>9</v>
      </c>
      <c r="AA100" s="593">
        <v>5.5</v>
      </c>
    </row>
    <row r="101" spans="1:27">
      <c r="A101" s="514">
        <f t="shared" si="3"/>
        <v>8</v>
      </c>
      <c r="B101" s="506">
        <f t="shared" si="6"/>
        <v>46211</v>
      </c>
      <c r="C101" s="13" t="str">
        <f t="shared" si="5"/>
        <v>Wed</v>
      </c>
      <c r="D101" s="773"/>
      <c r="E101" s="615"/>
      <c r="F101" s="592">
        <v>9</v>
      </c>
      <c r="G101" s="593">
        <v>9</v>
      </c>
      <c r="H101" s="592">
        <v>2.5</v>
      </c>
      <c r="I101" s="593"/>
      <c r="J101" s="592">
        <v>10</v>
      </c>
      <c r="K101" s="593"/>
      <c r="L101" s="592">
        <v>10</v>
      </c>
      <c r="M101" s="593">
        <v>10</v>
      </c>
      <c r="N101" s="77"/>
      <c r="O101" s="77"/>
      <c r="P101" s="592">
        <v>9</v>
      </c>
      <c r="Q101" s="593">
        <v>5.5</v>
      </c>
      <c r="R101" s="592">
        <v>9</v>
      </c>
      <c r="S101" s="593">
        <v>7</v>
      </c>
      <c r="T101" s="77">
        <v>2</v>
      </c>
      <c r="U101" s="77">
        <v>2</v>
      </c>
      <c r="V101" s="592"/>
      <c r="W101" s="593"/>
      <c r="X101" s="592"/>
      <c r="Y101" s="593"/>
      <c r="Z101" s="592">
        <v>9</v>
      </c>
      <c r="AA101" s="593">
        <v>5.5</v>
      </c>
    </row>
    <row r="102" spans="1:27">
      <c r="A102" s="514">
        <f t="shared" si="3"/>
        <v>4</v>
      </c>
      <c r="B102" s="506">
        <f t="shared" si="6"/>
        <v>46212</v>
      </c>
      <c r="C102" s="13" t="str">
        <f t="shared" si="5"/>
        <v>Thu</v>
      </c>
      <c r="D102" s="773"/>
      <c r="E102" s="615"/>
      <c r="F102" s="592">
        <v>9</v>
      </c>
      <c r="G102" s="593">
        <v>9</v>
      </c>
      <c r="H102" s="592"/>
      <c r="I102" s="593"/>
      <c r="J102" s="592"/>
      <c r="K102" s="593"/>
      <c r="L102" s="592"/>
      <c r="M102" s="593"/>
      <c r="N102" s="77"/>
      <c r="O102" s="77"/>
      <c r="P102" s="592">
        <v>9</v>
      </c>
      <c r="Q102" s="593">
        <v>5.5</v>
      </c>
      <c r="R102" s="592"/>
      <c r="S102" s="593"/>
      <c r="T102" s="77"/>
      <c r="U102" s="77"/>
      <c r="V102" s="592">
        <v>8</v>
      </c>
      <c r="W102" s="593"/>
      <c r="X102" s="592"/>
      <c r="Y102" s="593"/>
      <c r="Z102" s="592">
        <v>9</v>
      </c>
      <c r="AA102" s="593">
        <v>5.5</v>
      </c>
    </row>
    <row r="103" spans="1:27">
      <c r="A103" s="514">
        <f t="shared" si="3"/>
        <v>0</v>
      </c>
      <c r="B103" s="506">
        <f t="shared" si="6"/>
        <v>46213</v>
      </c>
      <c r="C103" s="13" t="str">
        <f t="shared" si="5"/>
        <v>Fri</v>
      </c>
      <c r="D103" s="773"/>
      <c r="E103" s="615"/>
      <c r="F103" s="507"/>
      <c r="G103" s="508"/>
      <c r="H103" s="507"/>
      <c r="I103" s="508"/>
      <c r="J103" s="507"/>
      <c r="K103" s="508"/>
      <c r="L103" s="507"/>
      <c r="M103" s="508"/>
      <c r="N103" s="525"/>
      <c r="O103" s="525"/>
      <c r="P103" s="507"/>
      <c r="Q103" s="508"/>
      <c r="R103" s="507"/>
      <c r="S103" s="508"/>
      <c r="T103" s="525"/>
      <c r="U103" s="525"/>
      <c r="V103" s="507"/>
      <c r="W103" s="508"/>
      <c r="X103" s="507"/>
      <c r="Y103" s="508"/>
      <c r="Z103" s="507"/>
      <c r="AA103" s="508"/>
    </row>
    <row r="104" spans="1:27">
      <c r="A104" s="514">
        <f t="shared" si="3"/>
        <v>0</v>
      </c>
      <c r="B104" s="506">
        <f t="shared" si="6"/>
        <v>46214</v>
      </c>
      <c r="C104" s="13" t="str">
        <f t="shared" si="5"/>
        <v>Sat</v>
      </c>
      <c r="D104" s="773"/>
      <c r="E104" s="615"/>
      <c r="F104" s="507"/>
      <c r="G104" s="508"/>
      <c r="H104" s="507"/>
      <c r="I104" s="508"/>
      <c r="J104" s="507"/>
      <c r="K104" s="508"/>
      <c r="L104" s="507"/>
      <c r="M104" s="508"/>
      <c r="N104" s="525"/>
      <c r="O104" s="525"/>
      <c r="P104" s="507"/>
      <c r="Q104" s="508"/>
      <c r="R104" s="507"/>
      <c r="S104" s="508"/>
      <c r="T104" s="525"/>
      <c r="U104" s="525"/>
      <c r="V104" s="507"/>
      <c r="W104" s="508"/>
      <c r="X104" s="507"/>
      <c r="Y104" s="508"/>
      <c r="Z104" s="507"/>
      <c r="AA104" s="508"/>
    </row>
    <row r="105" spans="1:27">
      <c r="A105" s="514">
        <f t="shared" si="3"/>
        <v>0</v>
      </c>
      <c r="B105" s="506">
        <f t="shared" si="6"/>
        <v>46215</v>
      </c>
      <c r="C105" s="13" t="str">
        <f t="shared" si="5"/>
        <v>Sun</v>
      </c>
      <c r="D105" s="773"/>
      <c r="E105" s="615"/>
      <c r="F105" s="507"/>
      <c r="G105" s="508"/>
      <c r="H105" s="507"/>
      <c r="I105" s="508"/>
      <c r="J105" s="507"/>
      <c r="K105" s="508"/>
      <c r="L105" s="507"/>
      <c r="M105" s="508"/>
      <c r="N105" s="525"/>
      <c r="O105" s="525"/>
      <c r="P105" s="507"/>
      <c r="Q105" s="508"/>
      <c r="R105" s="507"/>
      <c r="S105" s="508"/>
      <c r="T105" s="525"/>
      <c r="U105" s="525"/>
      <c r="V105" s="507"/>
      <c r="W105" s="508"/>
      <c r="X105" s="507"/>
      <c r="Y105" s="508"/>
      <c r="Z105" s="507"/>
      <c r="AA105" s="508"/>
    </row>
    <row r="106" spans="1:27">
      <c r="A106" s="514">
        <f t="shared" si="3"/>
        <v>6</v>
      </c>
      <c r="B106" s="506">
        <f t="shared" si="6"/>
        <v>46216</v>
      </c>
      <c r="C106" s="13" t="str">
        <f t="shared" si="5"/>
        <v>Mon</v>
      </c>
      <c r="D106" s="773">
        <f>D99+1</f>
        <v>16</v>
      </c>
      <c r="E106" s="615"/>
      <c r="F106" s="592"/>
      <c r="G106" s="593"/>
      <c r="H106" s="592"/>
      <c r="I106" s="593"/>
      <c r="J106" s="592">
        <v>10</v>
      </c>
      <c r="K106" s="593"/>
      <c r="L106" s="592">
        <v>10</v>
      </c>
      <c r="M106" s="593">
        <v>10</v>
      </c>
      <c r="N106" s="77">
        <v>2</v>
      </c>
      <c r="O106" s="77"/>
      <c r="P106" s="592">
        <v>9</v>
      </c>
      <c r="Q106" s="593">
        <v>5.5</v>
      </c>
      <c r="R106" s="592">
        <v>9</v>
      </c>
      <c r="S106" s="593">
        <v>8</v>
      </c>
      <c r="T106" s="77"/>
      <c r="U106" s="77"/>
      <c r="V106" s="592"/>
      <c r="W106" s="593"/>
      <c r="X106" s="592"/>
      <c r="Y106" s="593"/>
      <c r="Z106" s="592">
        <v>9</v>
      </c>
      <c r="AA106" s="593">
        <v>5.5</v>
      </c>
    </row>
    <row r="107" spans="1:27">
      <c r="A107" s="514">
        <f t="shared" si="3"/>
        <v>6</v>
      </c>
      <c r="B107" s="506">
        <f t="shared" si="6"/>
        <v>46217</v>
      </c>
      <c r="C107" s="13" t="str">
        <f t="shared" si="5"/>
        <v>Tue</v>
      </c>
      <c r="D107" s="773"/>
      <c r="E107" s="615"/>
      <c r="F107" s="592">
        <v>9</v>
      </c>
      <c r="G107" s="593">
        <v>9</v>
      </c>
      <c r="H107" s="592"/>
      <c r="I107" s="593"/>
      <c r="J107" s="592">
        <v>10</v>
      </c>
      <c r="K107" s="593"/>
      <c r="L107" s="592">
        <v>10</v>
      </c>
      <c r="M107" s="593">
        <v>10</v>
      </c>
      <c r="N107" s="77"/>
      <c r="O107" s="77"/>
      <c r="P107" s="592">
        <v>9</v>
      </c>
      <c r="Q107" s="593">
        <v>5.5</v>
      </c>
      <c r="R107" s="592">
        <v>9</v>
      </c>
      <c r="S107" s="593">
        <v>7</v>
      </c>
      <c r="T107" s="77"/>
      <c r="U107" s="77"/>
      <c r="V107" s="592"/>
      <c r="W107" s="593"/>
      <c r="X107" s="592"/>
      <c r="Y107" s="593"/>
      <c r="Z107" s="592">
        <v>9</v>
      </c>
      <c r="AA107" s="593">
        <v>5.5</v>
      </c>
    </row>
    <row r="108" spans="1:27">
      <c r="A108" s="514">
        <f t="shared" si="3"/>
        <v>8</v>
      </c>
      <c r="B108" s="506">
        <f t="shared" si="6"/>
        <v>46218</v>
      </c>
      <c r="C108" s="13" t="str">
        <f t="shared" si="5"/>
        <v>Wed</v>
      </c>
      <c r="D108" s="773"/>
      <c r="E108" s="615"/>
      <c r="F108" s="592">
        <v>9</v>
      </c>
      <c r="G108" s="593">
        <v>9</v>
      </c>
      <c r="H108" s="592">
        <v>2.5</v>
      </c>
      <c r="I108" s="593"/>
      <c r="J108" s="592">
        <v>10</v>
      </c>
      <c r="K108" s="593"/>
      <c r="L108" s="592">
        <v>10</v>
      </c>
      <c r="M108" s="593">
        <v>10</v>
      </c>
      <c r="N108" s="77"/>
      <c r="O108" s="77"/>
      <c r="P108" s="592">
        <v>9</v>
      </c>
      <c r="Q108" s="593">
        <v>5.5</v>
      </c>
      <c r="R108" s="592">
        <v>9</v>
      </c>
      <c r="S108" s="593">
        <v>7</v>
      </c>
      <c r="T108" s="77">
        <v>2</v>
      </c>
      <c r="U108" s="77">
        <v>2</v>
      </c>
      <c r="V108" s="592"/>
      <c r="W108" s="593"/>
      <c r="X108" s="592"/>
      <c r="Y108" s="593"/>
      <c r="Z108" s="592">
        <v>9</v>
      </c>
      <c r="AA108" s="593">
        <v>5.5</v>
      </c>
    </row>
    <row r="109" spans="1:27">
      <c r="A109" s="514">
        <f t="shared" si="3"/>
        <v>4</v>
      </c>
      <c r="B109" s="506">
        <f t="shared" si="6"/>
        <v>46219</v>
      </c>
      <c r="C109" s="13" t="str">
        <f t="shared" si="5"/>
        <v>Thu</v>
      </c>
      <c r="D109" s="773"/>
      <c r="E109" s="615"/>
      <c r="F109" s="592">
        <v>9</v>
      </c>
      <c r="G109" s="593">
        <v>9</v>
      </c>
      <c r="H109" s="592"/>
      <c r="I109" s="593"/>
      <c r="J109" s="592"/>
      <c r="K109" s="593"/>
      <c r="L109" s="592"/>
      <c r="M109" s="593"/>
      <c r="N109" s="77"/>
      <c r="O109" s="77"/>
      <c r="P109" s="592">
        <v>9</v>
      </c>
      <c r="Q109" s="593">
        <v>5.5</v>
      </c>
      <c r="R109" s="592"/>
      <c r="S109" s="593"/>
      <c r="T109" s="77"/>
      <c r="U109" s="77"/>
      <c r="V109" s="592">
        <v>8</v>
      </c>
      <c r="W109" s="593"/>
      <c r="X109" s="592"/>
      <c r="Y109" s="593"/>
      <c r="Z109" s="592">
        <v>9</v>
      </c>
      <c r="AA109" s="593">
        <v>5.5</v>
      </c>
    </row>
    <row r="110" spans="1:27">
      <c r="A110" s="514">
        <f t="shared" si="3"/>
        <v>2</v>
      </c>
      <c r="B110" s="506">
        <f t="shared" si="6"/>
        <v>46220</v>
      </c>
      <c r="C110" s="13" t="str">
        <f t="shared" si="5"/>
        <v>Fri</v>
      </c>
      <c r="D110" s="773"/>
      <c r="E110" s="615"/>
      <c r="F110" s="592">
        <v>9</v>
      </c>
      <c r="G110" s="593">
        <v>6</v>
      </c>
      <c r="H110" s="592"/>
      <c r="I110" s="593"/>
      <c r="J110" s="592"/>
      <c r="K110" s="593"/>
      <c r="L110" s="592"/>
      <c r="M110" s="593"/>
      <c r="N110" s="77"/>
      <c r="O110" s="77"/>
      <c r="P110" s="592">
        <v>9</v>
      </c>
      <c r="Q110" s="593"/>
      <c r="R110" s="592"/>
      <c r="S110" s="593"/>
      <c r="T110" s="77"/>
      <c r="U110" s="77"/>
      <c r="V110" s="592"/>
      <c r="W110" s="593"/>
      <c r="X110" s="592"/>
      <c r="Y110" s="593"/>
      <c r="Z110" s="592"/>
      <c r="AA110" s="593"/>
    </row>
    <row r="111" spans="1:27">
      <c r="A111" s="514">
        <f t="shared" si="3"/>
        <v>0</v>
      </c>
      <c r="B111" s="506">
        <f t="shared" si="6"/>
        <v>46221</v>
      </c>
      <c r="C111" s="13" t="str">
        <f t="shared" si="5"/>
        <v>Sat</v>
      </c>
      <c r="D111" s="773"/>
      <c r="E111" s="615"/>
      <c r="F111" s="507"/>
      <c r="G111" s="508"/>
      <c r="H111" s="507"/>
      <c r="I111" s="508"/>
      <c r="J111" s="507"/>
      <c r="K111" s="508"/>
      <c r="L111" s="507"/>
      <c r="M111" s="508"/>
      <c r="N111" s="525"/>
      <c r="O111" s="525"/>
      <c r="P111" s="507"/>
      <c r="Q111" s="508"/>
      <c r="R111" s="507"/>
      <c r="S111" s="508"/>
      <c r="T111" s="525"/>
      <c r="U111" s="525"/>
      <c r="V111" s="507"/>
      <c r="W111" s="508"/>
      <c r="X111" s="507"/>
      <c r="Y111" s="508"/>
      <c r="Z111" s="507"/>
      <c r="AA111" s="508"/>
    </row>
    <row r="112" spans="1:27">
      <c r="A112" s="514">
        <f t="shared" si="3"/>
        <v>0</v>
      </c>
      <c r="B112" s="506">
        <f t="shared" si="6"/>
        <v>46222</v>
      </c>
      <c r="C112" s="13" t="str">
        <f t="shared" si="5"/>
        <v>Sun</v>
      </c>
      <c r="D112" s="773"/>
      <c r="E112" s="615"/>
      <c r="F112" s="507"/>
      <c r="G112" s="508"/>
      <c r="H112" s="507"/>
      <c r="I112" s="508"/>
      <c r="J112" s="507"/>
      <c r="K112" s="508"/>
      <c r="L112" s="507"/>
      <c r="M112" s="508"/>
      <c r="N112" s="525"/>
      <c r="O112" s="525"/>
      <c r="P112" s="507"/>
      <c r="Q112" s="508"/>
      <c r="R112" s="507"/>
      <c r="S112" s="508"/>
      <c r="T112" s="525"/>
      <c r="U112" s="525"/>
      <c r="V112" s="507"/>
      <c r="W112" s="508"/>
      <c r="X112" s="507"/>
      <c r="Y112" s="508"/>
      <c r="Z112" s="507"/>
      <c r="AA112" s="508"/>
    </row>
    <row r="113" spans="1:27">
      <c r="A113" s="514">
        <f t="shared" si="3"/>
        <v>6</v>
      </c>
      <c r="B113" s="506">
        <f t="shared" si="6"/>
        <v>46223</v>
      </c>
      <c r="C113" s="13" t="str">
        <f t="shared" si="5"/>
        <v>Mon</v>
      </c>
      <c r="D113" s="773">
        <f>D106+1</f>
        <v>17</v>
      </c>
      <c r="E113" s="615"/>
      <c r="F113" s="592"/>
      <c r="G113" s="593"/>
      <c r="H113" s="592"/>
      <c r="I113" s="593"/>
      <c r="J113" s="592">
        <v>10</v>
      </c>
      <c r="K113" s="593"/>
      <c r="L113" s="592">
        <v>10</v>
      </c>
      <c r="M113" s="593">
        <v>10</v>
      </c>
      <c r="N113" s="77">
        <v>2</v>
      </c>
      <c r="O113" s="77"/>
      <c r="P113" s="592">
        <v>9</v>
      </c>
      <c r="Q113" s="593">
        <v>5.5</v>
      </c>
      <c r="R113" s="592">
        <v>9</v>
      </c>
      <c r="S113" s="593">
        <v>8</v>
      </c>
      <c r="T113" s="77"/>
      <c r="U113" s="77"/>
      <c r="V113" s="592"/>
      <c r="W113" s="593"/>
      <c r="X113" s="592"/>
      <c r="Y113" s="593"/>
      <c r="Z113" s="592">
        <v>9</v>
      </c>
      <c r="AA113" s="593">
        <v>5.5</v>
      </c>
    </row>
    <row r="114" spans="1:27">
      <c r="A114" s="514">
        <f t="shared" si="3"/>
        <v>6</v>
      </c>
      <c r="B114" s="506">
        <f t="shared" si="6"/>
        <v>46224</v>
      </c>
      <c r="C114" s="13" t="str">
        <f t="shared" si="5"/>
        <v>Tue</v>
      </c>
      <c r="D114" s="773"/>
      <c r="E114" s="615"/>
      <c r="F114" s="592">
        <v>9</v>
      </c>
      <c r="G114" s="593">
        <v>9</v>
      </c>
      <c r="H114" s="592"/>
      <c r="I114" s="593"/>
      <c r="J114" s="592">
        <v>10</v>
      </c>
      <c r="K114" s="593"/>
      <c r="L114" s="592">
        <v>10</v>
      </c>
      <c r="M114" s="593">
        <v>10</v>
      </c>
      <c r="N114" s="77"/>
      <c r="O114" s="77"/>
      <c r="P114" s="592">
        <v>9</v>
      </c>
      <c r="Q114" s="593">
        <v>5.5</v>
      </c>
      <c r="R114" s="592">
        <v>9</v>
      </c>
      <c r="S114" s="593">
        <v>7</v>
      </c>
      <c r="T114" s="77"/>
      <c r="U114" s="77"/>
      <c r="V114" s="592"/>
      <c r="W114" s="593"/>
      <c r="X114" s="592"/>
      <c r="Y114" s="593"/>
      <c r="Z114" s="592">
        <v>9</v>
      </c>
      <c r="AA114" s="593">
        <v>5.5</v>
      </c>
    </row>
    <row r="115" spans="1:27">
      <c r="A115" s="514">
        <f t="shared" si="3"/>
        <v>8</v>
      </c>
      <c r="B115" s="506">
        <f t="shared" si="6"/>
        <v>46225</v>
      </c>
      <c r="C115" s="13" t="str">
        <f t="shared" si="5"/>
        <v>Wed</v>
      </c>
      <c r="D115" s="773"/>
      <c r="E115" s="615"/>
      <c r="F115" s="592">
        <v>9</v>
      </c>
      <c r="G115" s="593">
        <v>9</v>
      </c>
      <c r="H115" s="592">
        <v>2.5</v>
      </c>
      <c r="I115" s="593"/>
      <c r="J115" s="592">
        <v>10</v>
      </c>
      <c r="K115" s="593"/>
      <c r="L115" s="592">
        <v>10</v>
      </c>
      <c r="M115" s="593">
        <v>10</v>
      </c>
      <c r="N115" s="77"/>
      <c r="O115" s="77"/>
      <c r="P115" s="592">
        <v>9</v>
      </c>
      <c r="Q115" s="593">
        <v>5.5</v>
      </c>
      <c r="R115" s="592">
        <v>9</v>
      </c>
      <c r="S115" s="593">
        <v>7</v>
      </c>
      <c r="T115" s="77">
        <v>2</v>
      </c>
      <c r="U115" s="77">
        <v>2</v>
      </c>
      <c r="V115" s="592"/>
      <c r="W115" s="593"/>
      <c r="X115" s="592"/>
      <c r="Y115" s="593"/>
      <c r="Z115" s="592">
        <v>9</v>
      </c>
      <c r="AA115" s="593">
        <v>5.5</v>
      </c>
    </row>
    <row r="116" spans="1:27" ht="14.3" customHeight="1">
      <c r="A116" s="514">
        <f t="shared" si="3"/>
        <v>3</v>
      </c>
      <c r="B116" s="506">
        <f t="shared" si="6"/>
        <v>46226</v>
      </c>
      <c r="C116" s="13" t="str">
        <f t="shared" si="5"/>
        <v>Thu</v>
      </c>
      <c r="D116" s="773"/>
      <c r="E116" s="778" t="s">
        <v>78</v>
      </c>
      <c r="F116" s="509"/>
      <c r="G116" s="510"/>
      <c r="H116" s="509"/>
      <c r="I116" s="510"/>
      <c r="J116" s="509"/>
      <c r="K116" s="510"/>
      <c r="L116" s="509"/>
      <c r="M116" s="510"/>
      <c r="N116" s="526"/>
      <c r="O116" s="526"/>
      <c r="P116" s="509">
        <v>9</v>
      </c>
      <c r="Q116" s="510">
        <v>5.5</v>
      </c>
      <c r="R116" s="509"/>
      <c r="S116" s="510"/>
      <c r="T116" s="526"/>
      <c r="U116" s="526"/>
      <c r="V116" s="509">
        <v>8</v>
      </c>
      <c r="W116" s="510"/>
      <c r="X116" s="509"/>
      <c r="Y116" s="510"/>
      <c r="Z116" s="509">
        <v>9</v>
      </c>
      <c r="AA116" s="510">
        <v>5.5</v>
      </c>
    </row>
    <row r="117" spans="1:27">
      <c r="A117" s="514">
        <f t="shared" si="3"/>
        <v>0</v>
      </c>
      <c r="B117" s="506">
        <f t="shared" si="6"/>
        <v>46227</v>
      </c>
      <c r="C117" s="13" t="str">
        <f t="shared" si="5"/>
        <v>Fri</v>
      </c>
      <c r="D117" s="773"/>
      <c r="E117" s="778"/>
      <c r="F117" s="507"/>
      <c r="G117" s="508"/>
      <c r="H117" s="507"/>
      <c r="I117" s="508"/>
      <c r="J117" s="507"/>
      <c r="K117" s="508"/>
      <c r="L117" s="507"/>
      <c r="M117" s="508"/>
      <c r="N117" s="525"/>
      <c r="O117" s="525"/>
      <c r="P117" s="507"/>
      <c r="Q117" s="508"/>
      <c r="R117" s="507"/>
      <c r="S117" s="508"/>
      <c r="T117" s="525"/>
      <c r="U117" s="525"/>
      <c r="V117" s="507"/>
      <c r="W117" s="508"/>
      <c r="X117" s="507"/>
      <c r="Y117" s="508"/>
      <c r="Z117" s="507"/>
      <c r="AA117" s="508"/>
    </row>
    <row r="118" spans="1:27">
      <c r="A118" s="514">
        <f t="shared" si="3"/>
        <v>0</v>
      </c>
      <c r="B118" s="506">
        <f t="shared" si="6"/>
        <v>46228</v>
      </c>
      <c r="C118" s="13" t="str">
        <f t="shared" si="5"/>
        <v>Sat</v>
      </c>
      <c r="D118" s="773"/>
      <c r="E118" s="778"/>
      <c r="F118" s="507"/>
      <c r="G118" s="508"/>
      <c r="H118" s="507"/>
      <c r="I118" s="508"/>
      <c r="J118" s="507"/>
      <c r="K118" s="508"/>
      <c r="L118" s="507"/>
      <c r="M118" s="508"/>
      <c r="N118" s="525"/>
      <c r="O118" s="525"/>
      <c r="P118" s="507"/>
      <c r="Q118" s="508"/>
      <c r="R118" s="507"/>
      <c r="S118" s="508"/>
      <c r="T118" s="525"/>
      <c r="U118" s="525"/>
      <c r="V118" s="507"/>
      <c r="W118" s="508"/>
      <c r="X118" s="507"/>
      <c r="Y118" s="508"/>
      <c r="Z118" s="507"/>
      <c r="AA118" s="508"/>
    </row>
    <row r="119" spans="1:27">
      <c r="A119" s="514">
        <f t="shared" si="3"/>
        <v>0</v>
      </c>
      <c r="B119" s="506">
        <f t="shared" si="6"/>
        <v>46229</v>
      </c>
      <c r="C119" s="13" t="str">
        <f t="shared" si="5"/>
        <v>Sun</v>
      </c>
      <c r="D119" s="773"/>
      <c r="E119" s="778"/>
      <c r="F119" s="507"/>
      <c r="G119" s="508"/>
      <c r="H119" s="507"/>
      <c r="I119" s="508"/>
      <c r="J119" s="507"/>
      <c r="K119" s="508"/>
      <c r="L119" s="507"/>
      <c r="M119" s="508"/>
      <c r="N119" s="525"/>
      <c r="O119" s="525"/>
      <c r="P119" s="507"/>
      <c r="Q119" s="508"/>
      <c r="R119" s="507"/>
      <c r="S119" s="508"/>
      <c r="T119" s="525"/>
      <c r="U119" s="525"/>
      <c r="V119" s="507"/>
      <c r="W119" s="508"/>
      <c r="X119" s="507"/>
      <c r="Y119" s="508"/>
      <c r="Z119" s="507"/>
      <c r="AA119" s="508"/>
    </row>
    <row r="120" spans="1:27">
      <c r="A120" s="514">
        <f t="shared" si="3"/>
        <v>3</v>
      </c>
      <c r="B120" s="506">
        <f t="shared" si="6"/>
        <v>46230</v>
      </c>
      <c r="C120" s="13" t="str">
        <f t="shared" si="5"/>
        <v>Mon</v>
      </c>
      <c r="D120" s="773">
        <f>D113+1</f>
        <v>18</v>
      </c>
      <c r="E120" s="778"/>
      <c r="F120" s="509"/>
      <c r="G120" s="510"/>
      <c r="H120" s="509"/>
      <c r="I120" s="510"/>
      <c r="J120" s="509"/>
      <c r="K120" s="510"/>
      <c r="L120" s="509"/>
      <c r="M120" s="510"/>
      <c r="N120" s="526"/>
      <c r="O120" s="526"/>
      <c r="P120" s="509">
        <v>9</v>
      </c>
      <c r="Q120" s="510">
        <v>5.5</v>
      </c>
      <c r="R120" s="509">
        <v>9</v>
      </c>
      <c r="S120" s="510">
        <v>8</v>
      </c>
      <c r="T120" s="526"/>
      <c r="U120" s="526"/>
      <c r="V120" s="509"/>
      <c r="W120" s="510"/>
      <c r="X120" s="509"/>
      <c r="Y120" s="510"/>
      <c r="Z120" s="509">
        <v>9</v>
      </c>
      <c r="AA120" s="510">
        <v>5.5</v>
      </c>
    </row>
    <row r="121" spans="1:27">
      <c r="A121" s="514">
        <f t="shared" si="3"/>
        <v>4</v>
      </c>
      <c r="B121" s="506">
        <f t="shared" si="6"/>
        <v>46231</v>
      </c>
      <c r="C121" s="13" t="str">
        <f t="shared" si="5"/>
        <v>Tue</v>
      </c>
      <c r="D121" s="773"/>
      <c r="E121" s="778"/>
      <c r="F121" s="509"/>
      <c r="G121" s="510"/>
      <c r="H121" s="509"/>
      <c r="I121" s="510"/>
      <c r="J121" s="509"/>
      <c r="K121" s="510"/>
      <c r="L121" s="509"/>
      <c r="M121" s="510"/>
      <c r="N121" s="526"/>
      <c r="O121" s="526"/>
      <c r="P121" s="509">
        <v>9</v>
      </c>
      <c r="Q121" s="510">
        <v>5.5</v>
      </c>
      <c r="R121" s="509">
        <v>9</v>
      </c>
      <c r="S121" s="510">
        <v>7</v>
      </c>
      <c r="T121" s="526"/>
      <c r="U121" s="526"/>
      <c r="V121" s="509"/>
      <c r="W121" s="510"/>
      <c r="X121" s="509">
        <v>9.5</v>
      </c>
      <c r="Y121" s="510"/>
      <c r="Z121" s="509">
        <v>9</v>
      </c>
      <c r="AA121" s="510">
        <v>5.5</v>
      </c>
    </row>
    <row r="122" spans="1:27">
      <c r="A122" s="514">
        <f t="shared" si="3"/>
        <v>6</v>
      </c>
      <c r="B122" s="506">
        <f t="shared" si="6"/>
        <v>46232</v>
      </c>
      <c r="C122" s="13" t="str">
        <f t="shared" si="5"/>
        <v>Wed</v>
      </c>
      <c r="D122" s="773"/>
      <c r="E122" s="778"/>
      <c r="F122" s="509"/>
      <c r="G122" s="510"/>
      <c r="H122" s="509">
        <v>8</v>
      </c>
      <c r="I122" s="510"/>
      <c r="J122" s="509"/>
      <c r="K122" s="510"/>
      <c r="L122" s="509"/>
      <c r="M122" s="510"/>
      <c r="N122" s="526"/>
      <c r="O122" s="526"/>
      <c r="P122" s="509">
        <v>9</v>
      </c>
      <c r="Q122" s="510">
        <v>5.5</v>
      </c>
      <c r="R122" s="509">
        <v>9</v>
      </c>
      <c r="S122" s="510">
        <v>7</v>
      </c>
      <c r="T122" s="526"/>
      <c r="U122" s="526"/>
      <c r="V122" s="509">
        <v>8</v>
      </c>
      <c r="W122" s="510"/>
      <c r="X122" s="509">
        <v>9.5</v>
      </c>
      <c r="Y122" s="510"/>
      <c r="Z122" s="509">
        <v>9</v>
      </c>
      <c r="AA122" s="510">
        <v>5.5</v>
      </c>
    </row>
    <row r="123" spans="1:27">
      <c r="A123" s="514">
        <f t="shared" si="3"/>
        <v>5</v>
      </c>
      <c r="B123" s="506">
        <f t="shared" si="6"/>
        <v>46233</v>
      </c>
      <c r="C123" s="13" t="str">
        <f t="shared" si="5"/>
        <v>Thu</v>
      </c>
      <c r="D123" s="773"/>
      <c r="E123" s="778"/>
      <c r="F123" s="509"/>
      <c r="G123" s="510"/>
      <c r="H123" s="509">
        <v>8</v>
      </c>
      <c r="I123" s="510"/>
      <c r="J123" s="509"/>
      <c r="K123" s="510"/>
      <c r="L123" s="509"/>
      <c r="M123" s="510"/>
      <c r="N123" s="526"/>
      <c r="O123" s="526"/>
      <c r="P123" s="509">
        <v>9</v>
      </c>
      <c r="Q123" s="510">
        <v>5.5</v>
      </c>
      <c r="R123" s="509"/>
      <c r="S123" s="510"/>
      <c r="T123" s="526"/>
      <c r="U123" s="526"/>
      <c r="V123" s="509">
        <v>8</v>
      </c>
      <c r="W123" s="510"/>
      <c r="X123" s="509">
        <v>9.5</v>
      </c>
      <c r="Y123" s="510"/>
      <c r="Z123" s="509">
        <v>9</v>
      </c>
      <c r="AA123" s="510">
        <v>5.5</v>
      </c>
    </row>
    <row r="124" spans="1:27">
      <c r="A124" s="514">
        <f t="shared" si="3"/>
        <v>0</v>
      </c>
      <c r="B124" s="506">
        <f t="shared" si="6"/>
        <v>46234</v>
      </c>
      <c r="C124" s="13" t="str">
        <f t="shared" si="5"/>
        <v>Fri</v>
      </c>
      <c r="D124" s="773"/>
      <c r="E124" s="778"/>
      <c r="F124" s="507"/>
      <c r="G124" s="508"/>
      <c r="H124" s="507"/>
      <c r="I124" s="508"/>
      <c r="J124" s="507"/>
      <c r="K124" s="508"/>
      <c r="L124" s="507"/>
      <c r="M124" s="508"/>
      <c r="N124" s="525"/>
      <c r="O124" s="525"/>
      <c r="P124" s="507"/>
      <c r="Q124" s="508"/>
      <c r="R124" s="507"/>
      <c r="S124" s="508"/>
      <c r="T124" s="525"/>
      <c r="U124" s="525"/>
      <c r="V124" s="507"/>
      <c r="W124" s="508"/>
      <c r="X124" s="507"/>
      <c r="Y124" s="508"/>
      <c r="Z124" s="507"/>
      <c r="AA124" s="508"/>
    </row>
    <row r="125" spans="1:27">
      <c r="A125" s="514">
        <f t="shared" si="3"/>
        <v>0</v>
      </c>
      <c r="B125" s="506">
        <f t="shared" si="6"/>
        <v>46235</v>
      </c>
      <c r="C125" s="13" t="str">
        <f t="shared" si="5"/>
        <v>Sat</v>
      </c>
      <c r="D125" s="773"/>
      <c r="E125" s="778"/>
      <c r="F125" s="507"/>
      <c r="G125" s="508"/>
      <c r="H125" s="507"/>
      <c r="I125" s="508"/>
      <c r="J125" s="507"/>
      <c r="K125" s="508"/>
      <c r="L125" s="507"/>
      <c r="M125" s="508"/>
      <c r="N125" s="525"/>
      <c r="O125" s="525"/>
      <c r="P125" s="507"/>
      <c r="Q125" s="508"/>
      <c r="R125" s="507"/>
      <c r="S125" s="508"/>
      <c r="T125" s="525"/>
      <c r="U125" s="525"/>
      <c r="V125" s="507"/>
      <c r="W125" s="508"/>
      <c r="X125" s="507"/>
      <c r="Y125" s="508"/>
      <c r="Z125" s="507"/>
      <c r="AA125" s="508"/>
    </row>
    <row r="126" spans="1:27">
      <c r="A126" s="514">
        <f t="shared" si="3"/>
        <v>0</v>
      </c>
      <c r="B126" s="506">
        <f t="shared" si="6"/>
        <v>46236</v>
      </c>
      <c r="C126" s="13" t="str">
        <f t="shared" si="5"/>
        <v>Sun</v>
      </c>
      <c r="D126" s="773"/>
      <c r="E126" s="778"/>
      <c r="F126" s="507"/>
      <c r="G126" s="508"/>
      <c r="H126" s="507"/>
      <c r="I126" s="508"/>
      <c r="J126" s="507"/>
      <c r="K126" s="508"/>
      <c r="L126" s="507"/>
      <c r="M126" s="508"/>
      <c r="N126" s="525"/>
      <c r="O126" s="525"/>
      <c r="P126" s="507"/>
      <c r="Q126" s="508"/>
      <c r="R126" s="507"/>
      <c r="S126" s="508"/>
      <c r="T126" s="525"/>
      <c r="U126" s="525"/>
      <c r="V126" s="507"/>
      <c r="W126" s="508"/>
      <c r="X126" s="507"/>
      <c r="Y126" s="508"/>
      <c r="Z126" s="507"/>
      <c r="AA126" s="508"/>
    </row>
    <row r="127" spans="1:27">
      <c r="A127" s="514">
        <f t="shared" si="3"/>
        <v>3</v>
      </c>
      <c r="B127" s="506">
        <f t="shared" si="6"/>
        <v>46237</v>
      </c>
      <c r="C127" s="13" t="str">
        <f t="shared" si="5"/>
        <v>Mon</v>
      </c>
      <c r="D127" s="773">
        <f>D120+1</f>
        <v>19</v>
      </c>
      <c r="E127" s="778"/>
      <c r="F127" s="509"/>
      <c r="G127" s="510"/>
      <c r="H127" s="509"/>
      <c r="I127" s="510"/>
      <c r="J127" s="509"/>
      <c r="K127" s="510"/>
      <c r="L127" s="509"/>
      <c r="M127" s="510"/>
      <c r="N127" s="526"/>
      <c r="O127" s="526"/>
      <c r="P127" s="509">
        <v>9</v>
      </c>
      <c r="Q127" s="510">
        <v>5.5</v>
      </c>
      <c r="R127" s="509">
        <v>9</v>
      </c>
      <c r="S127" s="510">
        <v>8</v>
      </c>
      <c r="T127" s="526"/>
      <c r="U127" s="526"/>
      <c r="V127" s="509"/>
      <c r="W127" s="510"/>
      <c r="X127" s="509"/>
      <c r="Y127" s="510"/>
      <c r="Z127" s="509">
        <v>9</v>
      </c>
      <c r="AA127" s="510">
        <v>5.5</v>
      </c>
    </row>
    <row r="128" spans="1:27">
      <c r="A128" s="514">
        <f t="shared" si="3"/>
        <v>4</v>
      </c>
      <c r="B128" s="506">
        <f t="shared" si="6"/>
        <v>46238</v>
      </c>
      <c r="C128" s="13" t="str">
        <f t="shared" si="5"/>
        <v>Tue</v>
      </c>
      <c r="D128" s="773"/>
      <c r="E128" s="778"/>
      <c r="F128" s="509"/>
      <c r="G128" s="510"/>
      <c r="H128" s="509"/>
      <c r="I128" s="510"/>
      <c r="J128" s="509"/>
      <c r="K128" s="510"/>
      <c r="L128" s="509"/>
      <c r="M128" s="510"/>
      <c r="N128" s="526"/>
      <c r="O128" s="526"/>
      <c r="P128" s="509">
        <v>9</v>
      </c>
      <c r="Q128" s="510">
        <v>5.5</v>
      </c>
      <c r="R128" s="509">
        <v>9</v>
      </c>
      <c r="S128" s="510">
        <v>7</v>
      </c>
      <c r="T128" s="526"/>
      <c r="U128" s="526"/>
      <c r="V128" s="509"/>
      <c r="W128" s="510"/>
      <c r="X128" s="509">
        <v>9.5</v>
      </c>
      <c r="Y128" s="510"/>
      <c r="Z128" s="509">
        <v>9</v>
      </c>
      <c r="AA128" s="510">
        <v>5.5</v>
      </c>
    </row>
    <row r="129" spans="1:27">
      <c r="A129" s="514">
        <f t="shared" si="3"/>
        <v>6</v>
      </c>
      <c r="B129" s="506">
        <f t="shared" si="6"/>
        <v>46239</v>
      </c>
      <c r="C129" s="13" t="str">
        <f t="shared" si="5"/>
        <v>Wed</v>
      </c>
      <c r="D129" s="773"/>
      <c r="E129" s="778"/>
      <c r="F129" s="509"/>
      <c r="G129" s="510"/>
      <c r="H129" s="509">
        <v>8</v>
      </c>
      <c r="I129" s="510"/>
      <c r="J129" s="509"/>
      <c r="K129" s="510"/>
      <c r="L129" s="509"/>
      <c r="M129" s="510"/>
      <c r="N129" s="526"/>
      <c r="O129" s="526"/>
      <c r="P129" s="509">
        <v>9</v>
      </c>
      <c r="Q129" s="510">
        <v>5.5</v>
      </c>
      <c r="R129" s="509">
        <v>9</v>
      </c>
      <c r="S129" s="510">
        <v>7</v>
      </c>
      <c r="T129" s="526"/>
      <c r="U129" s="526"/>
      <c r="V129" s="509">
        <v>8</v>
      </c>
      <c r="W129" s="510"/>
      <c r="X129" s="509">
        <v>9.5</v>
      </c>
      <c r="Y129" s="510"/>
      <c r="Z129" s="509">
        <v>9</v>
      </c>
      <c r="AA129" s="510">
        <v>5.5</v>
      </c>
    </row>
    <row r="130" spans="1:27">
      <c r="A130" s="514">
        <f t="shared" si="3"/>
        <v>5</v>
      </c>
      <c r="B130" s="506">
        <f t="shared" si="6"/>
        <v>46240</v>
      </c>
      <c r="C130" s="13" t="str">
        <f t="shared" si="5"/>
        <v>Thu</v>
      </c>
      <c r="D130" s="773"/>
      <c r="E130" s="778"/>
      <c r="F130" s="509"/>
      <c r="G130" s="510"/>
      <c r="H130" s="509">
        <v>8</v>
      </c>
      <c r="I130" s="510"/>
      <c r="J130" s="509"/>
      <c r="K130" s="510"/>
      <c r="L130" s="509"/>
      <c r="M130" s="510"/>
      <c r="N130" s="526"/>
      <c r="O130" s="526"/>
      <c r="P130" s="509">
        <v>9</v>
      </c>
      <c r="Q130" s="510">
        <v>5.5</v>
      </c>
      <c r="R130" s="509"/>
      <c r="S130" s="510"/>
      <c r="T130" s="526"/>
      <c r="U130" s="526"/>
      <c r="V130" s="509">
        <v>8</v>
      </c>
      <c r="W130" s="510"/>
      <c r="X130" s="509">
        <v>9.5</v>
      </c>
      <c r="Y130" s="510"/>
      <c r="Z130" s="509">
        <v>9</v>
      </c>
      <c r="AA130" s="510">
        <v>5.5</v>
      </c>
    </row>
    <row r="131" spans="1:27">
      <c r="A131" s="514">
        <f t="shared" si="3"/>
        <v>0</v>
      </c>
      <c r="B131" s="506">
        <f t="shared" si="6"/>
        <v>46241</v>
      </c>
      <c r="C131" s="13" t="str">
        <f t="shared" si="5"/>
        <v>Fri</v>
      </c>
      <c r="D131" s="773"/>
      <c r="E131" s="778"/>
      <c r="F131" s="507"/>
      <c r="G131" s="508"/>
      <c r="H131" s="507"/>
      <c r="I131" s="508"/>
      <c r="J131" s="507"/>
      <c r="K131" s="508"/>
      <c r="L131" s="507"/>
      <c r="M131" s="508"/>
      <c r="N131" s="525"/>
      <c r="O131" s="525"/>
      <c r="P131" s="507"/>
      <c r="Q131" s="508"/>
      <c r="R131" s="507"/>
      <c r="S131" s="508"/>
      <c r="T131" s="525"/>
      <c r="U131" s="525"/>
      <c r="V131" s="507"/>
      <c r="W131" s="508"/>
      <c r="X131" s="507"/>
      <c r="Y131" s="508"/>
      <c r="Z131" s="507"/>
      <c r="AA131" s="508"/>
    </row>
    <row r="132" spans="1:27">
      <c r="A132" s="514">
        <f t="shared" ref="A132:A155" si="7">COUNT(F132,H132,J132,L132,N132,P132,R132,T132,V132,X132,Z132)</f>
        <v>0</v>
      </c>
      <c r="B132" s="506">
        <f t="shared" si="6"/>
        <v>46242</v>
      </c>
      <c r="C132" s="13" t="str">
        <f t="shared" si="5"/>
        <v>Sat</v>
      </c>
      <c r="D132" s="773"/>
      <c r="E132" s="778"/>
      <c r="F132" s="507"/>
      <c r="G132" s="508"/>
      <c r="H132" s="507"/>
      <c r="I132" s="508"/>
      <c r="J132" s="507"/>
      <c r="K132" s="508"/>
      <c r="L132" s="507"/>
      <c r="M132" s="508"/>
      <c r="N132" s="525"/>
      <c r="O132" s="525"/>
      <c r="P132" s="507"/>
      <c r="Q132" s="508"/>
      <c r="R132" s="507"/>
      <c r="S132" s="508"/>
      <c r="T132" s="525"/>
      <c r="U132" s="525"/>
      <c r="V132" s="507"/>
      <c r="W132" s="508"/>
      <c r="X132" s="507"/>
      <c r="Y132" s="508"/>
      <c r="Z132" s="507"/>
      <c r="AA132" s="508"/>
    </row>
    <row r="133" spans="1:27">
      <c r="A133" s="514">
        <f t="shared" si="7"/>
        <v>0</v>
      </c>
      <c r="B133" s="506">
        <f t="shared" si="6"/>
        <v>46243</v>
      </c>
      <c r="C133" s="13" t="str">
        <f t="shared" ref="C133:C155" si="8">TEXT(B133,"ddd")</f>
        <v>Sun</v>
      </c>
      <c r="D133" s="773"/>
      <c r="E133" s="778"/>
      <c r="F133" s="507"/>
      <c r="G133" s="508"/>
      <c r="H133" s="507"/>
      <c r="I133" s="508"/>
      <c r="J133" s="507"/>
      <c r="K133" s="508"/>
      <c r="L133" s="507"/>
      <c r="M133" s="508"/>
      <c r="N133" s="525"/>
      <c r="O133" s="525"/>
      <c r="P133" s="507"/>
      <c r="Q133" s="508"/>
      <c r="R133" s="507"/>
      <c r="S133" s="508"/>
      <c r="T133" s="525"/>
      <c r="U133" s="525"/>
      <c r="V133" s="507"/>
      <c r="W133" s="508"/>
      <c r="X133" s="507"/>
      <c r="Y133" s="508"/>
      <c r="Z133" s="507"/>
      <c r="AA133" s="508"/>
    </row>
    <row r="134" spans="1:27">
      <c r="A134" s="514">
        <f t="shared" si="7"/>
        <v>3</v>
      </c>
      <c r="B134" s="506">
        <f t="shared" si="6"/>
        <v>46244</v>
      </c>
      <c r="C134" s="13" t="str">
        <f t="shared" si="8"/>
        <v>Mon</v>
      </c>
      <c r="D134" s="773">
        <f>D127+1</f>
        <v>20</v>
      </c>
      <c r="E134" s="778"/>
      <c r="F134" s="509"/>
      <c r="G134" s="510"/>
      <c r="H134" s="509"/>
      <c r="I134" s="510"/>
      <c r="J134" s="509"/>
      <c r="K134" s="510"/>
      <c r="L134" s="509"/>
      <c r="M134" s="510"/>
      <c r="N134" s="526"/>
      <c r="O134" s="526"/>
      <c r="P134" s="509">
        <v>9</v>
      </c>
      <c r="Q134" s="510">
        <v>5.5</v>
      </c>
      <c r="R134" s="509">
        <v>9</v>
      </c>
      <c r="S134" s="510">
        <v>8</v>
      </c>
      <c r="T134" s="526"/>
      <c r="U134" s="526"/>
      <c r="V134" s="509"/>
      <c r="W134" s="510"/>
      <c r="X134" s="509"/>
      <c r="Y134" s="510"/>
      <c r="Z134" s="509">
        <v>9</v>
      </c>
      <c r="AA134" s="510">
        <v>5.5</v>
      </c>
    </row>
    <row r="135" spans="1:27">
      <c r="A135" s="514">
        <f t="shared" si="7"/>
        <v>4</v>
      </c>
      <c r="B135" s="506">
        <f t="shared" si="6"/>
        <v>46245</v>
      </c>
      <c r="C135" s="13" t="str">
        <f t="shared" si="8"/>
        <v>Tue</v>
      </c>
      <c r="D135" s="773"/>
      <c r="E135" s="778"/>
      <c r="F135" s="509"/>
      <c r="G135" s="510"/>
      <c r="H135" s="509"/>
      <c r="I135" s="510"/>
      <c r="J135" s="509"/>
      <c r="K135" s="510"/>
      <c r="L135" s="509"/>
      <c r="M135" s="510"/>
      <c r="N135" s="526"/>
      <c r="O135" s="526"/>
      <c r="P135" s="509">
        <v>9</v>
      </c>
      <c r="Q135" s="510">
        <v>5.5</v>
      </c>
      <c r="R135" s="509">
        <v>9</v>
      </c>
      <c r="S135" s="510">
        <v>7</v>
      </c>
      <c r="T135" s="526"/>
      <c r="U135" s="526"/>
      <c r="V135" s="509"/>
      <c r="W135" s="510"/>
      <c r="X135" s="509">
        <v>9.5</v>
      </c>
      <c r="Y135" s="510"/>
      <c r="Z135" s="509">
        <v>9</v>
      </c>
      <c r="AA135" s="510">
        <v>5.5</v>
      </c>
    </row>
    <row r="136" spans="1:27">
      <c r="A136" s="514">
        <f t="shared" si="7"/>
        <v>6</v>
      </c>
      <c r="B136" s="506">
        <f t="shared" ref="B136:B137" si="9">B135+1</f>
        <v>46246</v>
      </c>
      <c r="C136" s="13" t="str">
        <f t="shared" si="8"/>
        <v>Wed</v>
      </c>
      <c r="D136" s="773"/>
      <c r="E136" s="778"/>
      <c r="F136" s="509"/>
      <c r="G136" s="510"/>
      <c r="H136" s="509">
        <v>8</v>
      </c>
      <c r="I136" s="510"/>
      <c r="J136" s="509"/>
      <c r="K136" s="510"/>
      <c r="L136" s="509"/>
      <c r="M136" s="510"/>
      <c r="N136" s="526"/>
      <c r="O136" s="526"/>
      <c r="P136" s="509">
        <v>9</v>
      </c>
      <c r="Q136" s="510">
        <v>5.5</v>
      </c>
      <c r="R136" s="509">
        <v>9</v>
      </c>
      <c r="S136" s="510">
        <v>7</v>
      </c>
      <c r="T136" s="526"/>
      <c r="U136" s="526"/>
      <c r="V136" s="509">
        <v>8</v>
      </c>
      <c r="W136" s="510"/>
      <c r="X136" s="509">
        <v>9.5</v>
      </c>
      <c r="Y136" s="510"/>
      <c r="Z136" s="509">
        <v>9</v>
      </c>
      <c r="AA136" s="510">
        <v>5.5</v>
      </c>
    </row>
    <row r="137" spans="1:27">
      <c r="A137" s="514">
        <f t="shared" si="7"/>
        <v>5</v>
      </c>
      <c r="B137" s="506">
        <f t="shared" si="9"/>
        <v>46247</v>
      </c>
      <c r="C137" s="13" t="str">
        <f t="shared" si="8"/>
        <v>Thu</v>
      </c>
      <c r="D137" s="773"/>
      <c r="E137" s="778"/>
      <c r="F137" s="509"/>
      <c r="G137" s="510"/>
      <c r="H137" s="509">
        <v>8</v>
      </c>
      <c r="I137" s="510"/>
      <c r="J137" s="509"/>
      <c r="K137" s="510"/>
      <c r="L137" s="509"/>
      <c r="M137" s="510"/>
      <c r="N137" s="526"/>
      <c r="O137" s="526"/>
      <c r="P137" s="509">
        <v>9</v>
      </c>
      <c r="Q137" s="510">
        <v>5.5</v>
      </c>
      <c r="R137" s="509"/>
      <c r="S137" s="510"/>
      <c r="T137" s="526"/>
      <c r="U137" s="526"/>
      <c r="V137" s="509">
        <v>8</v>
      </c>
      <c r="W137" s="510"/>
      <c r="X137" s="509">
        <v>9.5</v>
      </c>
      <c r="Y137" s="510"/>
      <c r="Z137" s="509">
        <v>9</v>
      </c>
      <c r="AA137" s="510">
        <v>5.5</v>
      </c>
    </row>
    <row r="138" spans="1:27">
      <c r="A138" s="514">
        <f t="shared" si="7"/>
        <v>0</v>
      </c>
      <c r="B138" s="506">
        <f t="shared" ref="B138:B155" si="10">B137+1</f>
        <v>46248</v>
      </c>
      <c r="C138" s="13" t="str">
        <f t="shared" si="8"/>
        <v>Fri</v>
      </c>
      <c r="D138" s="773"/>
      <c r="E138" s="778"/>
      <c r="F138" s="507"/>
      <c r="G138" s="508"/>
      <c r="H138" s="507"/>
      <c r="I138" s="508"/>
      <c r="J138" s="507"/>
      <c r="K138" s="508"/>
      <c r="L138" s="507"/>
      <c r="M138" s="508"/>
      <c r="N138" s="525"/>
      <c r="O138" s="525"/>
      <c r="P138" s="507"/>
      <c r="Q138" s="508"/>
      <c r="R138" s="507"/>
      <c r="S138" s="508"/>
      <c r="T138" s="525"/>
      <c r="U138" s="525"/>
      <c r="V138" s="507"/>
      <c r="W138" s="508"/>
      <c r="X138" s="507"/>
      <c r="Y138" s="508"/>
      <c r="Z138" s="507"/>
      <c r="AA138" s="508"/>
    </row>
    <row r="139" spans="1:27">
      <c r="A139" s="514">
        <f t="shared" si="7"/>
        <v>0</v>
      </c>
      <c r="B139" s="506">
        <f t="shared" si="10"/>
        <v>46249</v>
      </c>
      <c r="C139" s="13" t="str">
        <f t="shared" si="8"/>
        <v>Sat</v>
      </c>
      <c r="D139" s="773"/>
      <c r="E139" s="778"/>
      <c r="F139" s="507"/>
      <c r="G139" s="508"/>
      <c r="H139" s="507"/>
      <c r="I139" s="508"/>
      <c r="J139" s="507"/>
      <c r="K139" s="508"/>
      <c r="L139" s="507"/>
      <c r="M139" s="508"/>
      <c r="N139" s="525"/>
      <c r="O139" s="525"/>
      <c r="P139" s="507"/>
      <c r="Q139" s="508"/>
      <c r="R139" s="507"/>
      <c r="S139" s="508"/>
      <c r="T139" s="525"/>
      <c r="U139" s="525"/>
      <c r="V139" s="507"/>
      <c r="W139" s="508"/>
      <c r="X139" s="507"/>
      <c r="Y139" s="508"/>
      <c r="Z139" s="507"/>
      <c r="AA139" s="508"/>
    </row>
    <row r="140" spans="1:27">
      <c r="A140" s="514">
        <f t="shared" si="7"/>
        <v>0</v>
      </c>
      <c r="B140" s="506">
        <f t="shared" si="10"/>
        <v>46250</v>
      </c>
      <c r="C140" s="13" t="str">
        <f t="shared" si="8"/>
        <v>Sun</v>
      </c>
      <c r="D140" s="773"/>
      <c r="E140" s="778"/>
      <c r="F140" s="507"/>
      <c r="G140" s="508"/>
      <c r="H140" s="507"/>
      <c r="I140" s="508"/>
      <c r="J140" s="507"/>
      <c r="K140" s="508"/>
      <c r="L140" s="507"/>
      <c r="M140" s="508"/>
      <c r="N140" s="525"/>
      <c r="O140" s="525"/>
      <c r="P140" s="507"/>
      <c r="Q140" s="508"/>
      <c r="R140" s="507"/>
      <c r="S140" s="508"/>
      <c r="T140" s="525"/>
      <c r="U140" s="525"/>
      <c r="V140" s="507"/>
      <c r="W140" s="508"/>
      <c r="X140" s="507"/>
      <c r="Y140" s="508"/>
      <c r="Z140" s="507"/>
      <c r="AA140" s="508"/>
    </row>
    <row r="141" spans="1:27">
      <c r="A141" s="514">
        <f t="shared" si="7"/>
        <v>3</v>
      </c>
      <c r="B141" s="506">
        <f t="shared" si="10"/>
        <v>46251</v>
      </c>
      <c r="C141" s="13" t="str">
        <f t="shared" si="8"/>
        <v>Mon</v>
      </c>
      <c r="D141" s="773">
        <f>D134+1</f>
        <v>21</v>
      </c>
      <c r="E141" s="778"/>
      <c r="F141" s="509"/>
      <c r="G141" s="510"/>
      <c r="H141" s="509"/>
      <c r="I141" s="510"/>
      <c r="J141" s="509"/>
      <c r="K141" s="510"/>
      <c r="L141" s="509"/>
      <c r="M141" s="510"/>
      <c r="N141" s="526"/>
      <c r="O141" s="526"/>
      <c r="P141" s="509">
        <v>9</v>
      </c>
      <c r="Q141" s="510">
        <v>5.5</v>
      </c>
      <c r="R141" s="509">
        <v>9</v>
      </c>
      <c r="S141" s="510">
        <v>8</v>
      </c>
      <c r="T141" s="526"/>
      <c r="U141" s="526"/>
      <c r="V141" s="509"/>
      <c r="W141" s="510"/>
      <c r="X141" s="509"/>
      <c r="Y141" s="510"/>
      <c r="Z141" s="509">
        <v>9</v>
      </c>
      <c r="AA141" s="510">
        <v>5.5</v>
      </c>
    </row>
    <row r="142" spans="1:27">
      <c r="A142" s="514">
        <f t="shared" si="7"/>
        <v>4</v>
      </c>
      <c r="B142" s="506">
        <f t="shared" si="10"/>
        <v>46252</v>
      </c>
      <c r="C142" s="13" t="str">
        <f t="shared" si="8"/>
        <v>Tue</v>
      </c>
      <c r="D142" s="773"/>
      <c r="E142" s="778"/>
      <c r="F142" s="509"/>
      <c r="G142" s="510"/>
      <c r="H142" s="509"/>
      <c r="I142" s="510"/>
      <c r="J142" s="509"/>
      <c r="K142" s="510"/>
      <c r="L142" s="509"/>
      <c r="M142" s="510"/>
      <c r="N142" s="526"/>
      <c r="O142" s="526"/>
      <c r="P142" s="509">
        <v>9</v>
      </c>
      <c r="Q142" s="510">
        <v>5.5</v>
      </c>
      <c r="R142" s="509">
        <v>9</v>
      </c>
      <c r="S142" s="510">
        <v>7</v>
      </c>
      <c r="T142" s="526"/>
      <c r="U142" s="526"/>
      <c r="V142" s="509"/>
      <c r="W142" s="510"/>
      <c r="X142" s="509">
        <v>9.5</v>
      </c>
      <c r="Y142" s="510"/>
      <c r="Z142" s="509">
        <v>9</v>
      </c>
      <c r="AA142" s="510">
        <v>5.5</v>
      </c>
    </row>
    <row r="143" spans="1:27">
      <c r="A143" s="514">
        <f t="shared" si="7"/>
        <v>6</v>
      </c>
      <c r="B143" s="506">
        <f t="shared" si="10"/>
        <v>46253</v>
      </c>
      <c r="C143" s="13" t="str">
        <f t="shared" si="8"/>
        <v>Wed</v>
      </c>
      <c r="D143" s="773"/>
      <c r="E143" s="778"/>
      <c r="F143" s="509"/>
      <c r="G143" s="510"/>
      <c r="H143" s="509">
        <v>8</v>
      </c>
      <c r="I143" s="510"/>
      <c r="J143" s="509"/>
      <c r="K143" s="510"/>
      <c r="L143" s="509"/>
      <c r="M143" s="510"/>
      <c r="N143" s="526"/>
      <c r="O143" s="526"/>
      <c r="P143" s="509">
        <v>9</v>
      </c>
      <c r="Q143" s="510">
        <v>5.5</v>
      </c>
      <c r="R143" s="509">
        <v>9</v>
      </c>
      <c r="S143" s="510">
        <v>7</v>
      </c>
      <c r="T143" s="526"/>
      <c r="U143" s="526"/>
      <c r="V143" s="509">
        <v>8</v>
      </c>
      <c r="W143" s="510"/>
      <c r="X143" s="509">
        <v>9.5</v>
      </c>
      <c r="Y143" s="510"/>
      <c r="Z143" s="509">
        <v>9</v>
      </c>
      <c r="AA143" s="510">
        <v>5.5</v>
      </c>
    </row>
    <row r="144" spans="1:27">
      <c r="A144" s="514">
        <f t="shared" si="7"/>
        <v>5</v>
      </c>
      <c r="B144" s="506">
        <f t="shared" si="10"/>
        <v>46254</v>
      </c>
      <c r="C144" s="13" t="str">
        <f t="shared" si="8"/>
        <v>Thu</v>
      </c>
      <c r="D144" s="773"/>
      <c r="E144" s="778"/>
      <c r="F144" s="509"/>
      <c r="G144" s="510"/>
      <c r="H144" s="509">
        <v>8</v>
      </c>
      <c r="I144" s="510"/>
      <c r="J144" s="509"/>
      <c r="K144" s="510"/>
      <c r="L144" s="509"/>
      <c r="M144" s="510"/>
      <c r="N144" s="526"/>
      <c r="O144" s="526"/>
      <c r="P144" s="509">
        <v>9</v>
      </c>
      <c r="Q144" s="510">
        <v>5.5</v>
      </c>
      <c r="R144" s="509"/>
      <c r="S144" s="510"/>
      <c r="T144" s="526"/>
      <c r="U144" s="526"/>
      <c r="V144" s="509">
        <v>8</v>
      </c>
      <c r="W144" s="510"/>
      <c r="X144" s="509">
        <v>9.5</v>
      </c>
      <c r="Y144" s="510"/>
      <c r="Z144" s="509">
        <v>9</v>
      </c>
      <c r="AA144" s="510">
        <v>5.5</v>
      </c>
    </row>
    <row r="145" spans="1:27">
      <c r="A145" s="514">
        <f t="shared" si="7"/>
        <v>0</v>
      </c>
      <c r="B145" s="506">
        <f t="shared" si="10"/>
        <v>46255</v>
      </c>
      <c r="C145" s="13" t="str">
        <f t="shared" si="8"/>
        <v>Fri</v>
      </c>
      <c r="D145" s="773"/>
      <c r="E145" s="778"/>
      <c r="F145" s="507"/>
      <c r="G145" s="508"/>
      <c r="H145" s="507"/>
      <c r="I145" s="508"/>
      <c r="J145" s="507"/>
      <c r="K145" s="508"/>
      <c r="L145" s="507"/>
      <c r="M145" s="508"/>
      <c r="N145" s="525"/>
      <c r="O145" s="525"/>
      <c r="P145" s="507"/>
      <c r="Q145" s="508"/>
      <c r="R145" s="507"/>
      <c r="S145" s="508"/>
      <c r="T145" s="525"/>
      <c r="U145" s="525"/>
      <c r="V145" s="507"/>
      <c r="W145" s="508"/>
      <c r="X145" s="507"/>
      <c r="Y145" s="508"/>
      <c r="Z145" s="507"/>
      <c r="AA145" s="508"/>
    </row>
    <row r="146" spans="1:27">
      <c r="A146" s="514">
        <f t="shared" si="7"/>
        <v>0</v>
      </c>
      <c r="B146" s="506">
        <f t="shared" si="10"/>
        <v>46256</v>
      </c>
      <c r="C146" s="13" t="str">
        <f t="shared" si="8"/>
        <v>Sat</v>
      </c>
      <c r="D146" s="773"/>
      <c r="E146" s="778"/>
      <c r="F146" s="507"/>
      <c r="G146" s="508"/>
      <c r="H146" s="507"/>
      <c r="I146" s="508"/>
      <c r="J146" s="507"/>
      <c r="K146" s="508"/>
      <c r="L146" s="507"/>
      <c r="M146" s="508"/>
      <c r="N146" s="525"/>
      <c r="O146" s="525"/>
      <c r="P146" s="507"/>
      <c r="Q146" s="508"/>
      <c r="R146" s="507"/>
      <c r="S146" s="508"/>
      <c r="T146" s="525"/>
      <c r="U146" s="525"/>
      <c r="V146" s="507"/>
      <c r="W146" s="508"/>
      <c r="X146" s="507"/>
      <c r="Y146" s="508"/>
      <c r="Z146" s="507"/>
      <c r="AA146" s="508"/>
    </row>
    <row r="147" spans="1:27">
      <c r="A147" s="514">
        <f t="shared" si="7"/>
        <v>0</v>
      </c>
      <c r="B147" s="506">
        <f t="shared" si="10"/>
        <v>46257</v>
      </c>
      <c r="C147" s="13" t="str">
        <f t="shared" si="8"/>
        <v>Sun</v>
      </c>
      <c r="D147" s="773"/>
      <c r="E147" s="778"/>
      <c r="F147" s="507"/>
      <c r="G147" s="508"/>
      <c r="H147" s="507"/>
      <c r="I147" s="508"/>
      <c r="J147" s="507"/>
      <c r="K147" s="508"/>
      <c r="L147" s="507"/>
      <c r="M147" s="508"/>
      <c r="N147" s="525"/>
      <c r="O147" s="525"/>
      <c r="P147" s="507"/>
      <c r="Q147" s="508"/>
      <c r="R147" s="507"/>
      <c r="S147" s="508"/>
      <c r="T147" s="525"/>
      <c r="U147" s="525"/>
      <c r="V147" s="507"/>
      <c r="W147" s="508"/>
      <c r="X147" s="507"/>
      <c r="Y147" s="508"/>
      <c r="Z147" s="507"/>
      <c r="AA147" s="508"/>
    </row>
    <row r="148" spans="1:27">
      <c r="A148" s="514">
        <f t="shared" si="7"/>
        <v>3</v>
      </c>
      <c r="B148" s="506">
        <f t="shared" si="10"/>
        <v>46258</v>
      </c>
      <c r="C148" s="13" t="str">
        <f t="shared" si="8"/>
        <v>Mon</v>
      </c>
      <c r="D148" s="773">
        <f>D141+1</f>
        <v>22</v>
      </c>
      <c r="E148" s="778"/>
      <c r="F148" s="509"/>
      <c r="G148" s="510"/>
      <c r="H148" s="509"/>
      <c r="I148" s="510"/>
      <c r="J148" s="509"/>
      <c r="K148" s="510"/>
      <c r="L148" s="509"/>
      <c r="M148" s="510"/>
      <c r="N148" s="526"/>
      <c r="O148" s="526"/>
      <c r="P148" s="509">
        <v>9</v>
      </c>
      <c r="Q148" s="510">
        <v>5.5</v>
      </c>
      <c r="R148" s="509">
        <v>9</v>
      </c>
      <c r="S148" s="510">
        <v>8</v>
      </c>
      <c r="T148" s="526"/>
      <c r="U148" s="526"/>
      <c r="V148" s="509"/>
      <c r="W148" s="510"/>
      <c r="X148" s="509"/>
      <c r="Y148" s="510"/>
      <c r="Z148" s="509">
        <v>9</v>
      </c>
      <c r="AA148" s="510">
        <v>5.5</v>
      </c>
    </row>
    <row r="149" spans="1:27">
      <c r="A149" s="514">
        <f t="shared" si="7"/>
        <v>4</v>
      </c>
      <c r="B149" s="512">
        <f t="shared" si="10"/>
        <v>46259</v>
      </c>
      <c r="C149" s="513" t="str">
        <f t="shared" si="8"/>
        <v>Tue</v>
      </c>
      <c r="D149" s="773"/>
      <c r="E149" s="778"/>
      <c r="F149" s="509"/>
      <c r="G149" s="510"/>
      <c r="H149" s="509"/>
      <c r="I149" s="510"/>
      <c r="J149" s="509"/>
      <c r="K149" s="510"/>
      <c r="L149" s="509"/>
      <c r="M149" s="510"/>
      <c r="N149" s="526"/>
      <c r="O149" s="526"/>
      <c r="P149" s="509">
        <v>9</v>
      </c>
      <c r="Q149" s="510">
        <v>5.5</v>
      </c>
      <c r="R149" s="509">
        <v>9</v>
      </c>
      <c r="S149" s="510">
        <v>7</v>
      </c>
      <c r="T149" s="526"/>
      <c r="U149" s="526"/>
      <c r="V149" s="509"/>
      <c r="W149" s="510"/>
      <c r="X149" s="509">
        <v>9.5</v>
      </c>
      <c r="Y149" s="510"/>
      <c r="Z149" s="509">
        <v>9</v>
      </c>
      <c r="AA149" s="510">
        <v>5.5</v>
      </c>
    </row>
    <row r="150" spans="1:27">
      <c r="A150" s="514">
        <f t="shared" si="7"/>
        <v>6</v>
      </c>
      <c r="B150" s="506">
        <f t="shared" si="10"/>
        <v>46260</v>
      </c>
      <c r="C150" s="13" t="str">
        <f t="shared" si="8"/>
        <v>Wed</v>
      </c>
      <c r="D150" s="773"/>
      <c r="E150" s="778"/>
      <c r="F150" s="509"/>
      <c r="G150" s="510"/>
      <c r="H150" s="509">
        <v>8</v>
      </c>
      <c r="I150" s="510"/>
      <c r="J150" s="509"/>
      <c r="K150" s="510"/>
      <c r="L150" s="509"/>
      <c r="M150" s="510"/>
      <c r="N150" s="526"/>
      <c r="O150" s="526"/>
      <c r="P150" s="509">
        <v>9</v>
      </c>
      <c r="Q150" s="510">
        <v>5.5</v>
      </c>
      <c r="R150" s="509">
        <v>9</v>
      </c>
      <c r="S150" s="510">
        <v>7</v>
      </c>
      <c r="T150" s="526"/>
      <c r="U150" s="526"/>
      <c r="V150" s="509">
        <v>8</v>
      </c>
      <c r="W150" s="510"/>
      <c r="X150" s="509">
        <v>9.5</v>
      </c>
      <c r="Y150" s="510"/>
      <c r="Z150" s="509">
        <v>9</v>
      </c>
      <c r="AA150" s="510">
        <v>5.5</v>
      </c>
    </row>
    <row r="151" spans="1:27">
      <c r="A151" s="514">
        <f t="shared" si="7"/>
        <v>5</v>
      </c>
      <c r="B151" s="506">
        <f t="shared" si="10"/>
        <v>46261</v>
      </c>
      <c r="C151" s="13" t="str">
        <f t="shared" si="8"/>
        <v>Thu</v>
      </c>
      <c r="D151" s="773"/>
      <c r="E151" s="778"/>
      <c r="F151" s="509"/>
      <c r="G151" s="510"/>
      <c r="H151" s="509">
        <v>8</v>
      </c>
      <c r="I151" s="510"/>
      <c r="J151" s="509"/>
      <c r="K151" s="510"/>
      <c r="L151" s="509"/>
      <c r="M151" s="510"/>
      <c r="N151" s="526"/>
      <c r="O151" s="526"/>
      <c r="P151" s="509">
        <v>9</v>
      </c>
      <c r="Q151" s="510">
        <v>5.5</v>
      </c>
      <c r="R151" s="509"/>
      <c r="S151" s="510"/>
      <c r="T151" s="526"/>
      <c r="U151" s="526"/>
      <c r="V151" s="509">
        <v>8</v>
      </c>
      <c r="W151" s="510"/>
      <c r="X151" s="509">
        <v>9.5</v>
      </c>
      <c r="Y151" s="510"/>
      <c r="Z151" s="509">
        <v>9</v>
      </c>
      <c r="AA151" s="510">
        <v>5.5</v>
      </c>
    </row>
    <row r="152" spans="1:27">
      <c r="A152" s="514">
        <f t="shared" si="7"/>
        <v>0</v>
      </c>
      <c r="B152" s="506">
        <f t="shared" si="10"/>
        <v>46262</v>
      </c>
      <c r="C152" s="13" t="str">
        <f t="shared" si="8"/>
        <v>Fri</v>
      </c>
      <c r="D152" s="773"/>
      <c r="E152" s="778"/>
      <c r="F152" s="507"/>
      <c r="G152" s="508"/>
      <c r="H152" s="507"/>
      <c r="I152" s="508"/>
      <c r="J152" s="507"/>
      <c r="K152" s="508"/>
      <c r="L152" s="507"/>
      <c r="M152" s="508"/>
      <c r="N152" s="525"/>
      <c r="O152" s="525"/>
      <c r="P152" s="507"/>
      <c r="Q152" s="508"/>
      <c r="R152" s="507"/>
      <c r="S152" s="508"/>
      <c r="T152" s="525"/>
      <c r="U152" s="525"/>
      <c r="V152" s="507"/>
      <c r="W152" s="508"/>
      <c r="X152" s="507"/>
      <c r="Y152" s="508"/>
      <c r="Z152" s="507"/>
      <c r="AA152" s="508"/>
    </row>
    <row r="153" spans="1:27">
      <c r="A153" s="514">
        <f t="shared" si="7"/>
        <v>0</v>
      </c>
      <c r="B153" s="506">
        <f t="shared" si="10"/>
        <v>46263</v>
      </c>
      <c r="C153" s="13" t="str">
        <f t="shared" si="8"/>
        <v>Sat</v>
      </c>
      <c r="D153" s="773"/>
      <c r="E153" s="778"/>
      <c r="F153" s="507"/>
      <c r="G153" s="508"/>
      <c r="H153" s="507"/>
      <c r="I153" s="508"/>
      <c r="J153" s="507"/>
      <c r="K153" s="508"/>
      <c r="L153" s="507"/>
      <c r="M153" s="508"/>
      <c r="N153" s="525"/>
      <c r="O153" s="525"/>
      <c r="P153" s="507"/>
      <c r="Q153" s="508"/>
      <c r="R153" s="507"/>
      <c r="S153" s="508"/>
      <c r="T153" s="525"/>
      <c r="U153" s="525"/>
      <c r="V153" s="507"/>
      <c r="W153" s="508"/>
      <c r="X153" s="507"/>
      <c r="Y153" s="508"/>
      <c r="Z153" s="507"/>
      <c r="AA153" s="508"/>
    </row>
    <row r="154" spans="1:27">
      <c r="A154" s="514">
        <f t="shared" si="7"/>
        <v>0</v>
      </c>
      <c r="B154" s="506">
        <f t="shared" si="10"/>
        <v>46264</v>
      </c>
      <c r="C154" s="13" t="str">
        <f t="shared" si="8"/>
        <v>Sun</v>
      </c>
      <c r="D154" s="773"/>
      <c r="E154" s="778"/>
      <c r="F154" s="507"/>
      <c r="G154" s="508"/>
      <c r="H154" s="507"/>
      <c r="I154" s="508"/>
      <c r="J154" s="507"/>
      <c r="K154" s="508"/>
      <c r="L154" s="507"/>
      <c r="M154" s="508"/>
      <c r="N154" s="525"/>
      <c r="O154" s="525"/>
      <c r="P154" s="507"/>
      <c r="Q154" s="508"/>
      <c r="R154" s="507"/>
      <c r="S154" s="508"/>
      <c r="T154" s="525"/>
      <c r="U154" s="525"/>
      <c r="V154" s="507"/>
      <c r="W154" s="508"/>
      <c r="X154" s="507"/>
      <c r="Y154" s="508"/>
      <c r="Z154" s="507"/>
      <c r="AA154" s="508"/>
    </row>
    <row r="155" spans="1:27">
      <c r="A155" s="514">
        <f t="shared" si="7"/>
        <v>0</v>
      </c>
      <c r="B155" s="506">
        <f t="shared" si="10"/>
        <v>46265</v>
      </c>
      <c r="C155" s="13" t="str">
        <f t="shared" si="8"/>
        <v>Mon</v>
      </c>
      <c r="D155" s="235"/>
      <c r="E155" s="615"/>
      <c r="F155" s="592"/>
      <c r="G155" s="593"/>
      <c r="H155" s="592"/>
      <c r="I155" s="593"/>
      <c r="J155" s="592"/>
      <c r="K155" s="593"/>
      <c r="L155" s="592"/>
      <c r="M155" s="593"/>
      <c r="N155" s="77"/>
      <c r="O155" s="77"/>
      <c r="P155" s="592"/>
      <c r="Q155" s="593"/>
      <c r="R155" s="592"/>
      <c r="S155" s="593"/>
      <c r="T155" s="77"/>
      <c r="U155" s="77"/>
      <c r="V155" s="77"/>
      <c r="W155" s="77"/>
      <c r="X155" s="592"/>
      <c r="Y155" s="593"/>
      <c r="Z155" s="592"/>
      <c r="AA155" s="593"/>
    </row>
    <row r="156" spans="1:27">
      <c r="F156" s="765"/>
      <c r="G156" s="766"/>
      <c r="H156" s="765"/>
      <c r="I156" s="766"/>
      <c r="J156" s="765"/>
      <c r="K156" s="766"/>
      <c r="L156" s="765"/>
      <c r="M156" s="766"/>
      <c r="N156" s="362"/>
      <c r="O156" s="362"/>
      <c r="P156" s="765"/>
      <c r="Q156" s="766"/>
      <c r="R156" s="765"/>
      <c r="S156" s="766"/>
      <c r="T156" s="362"/>
      <c r="U156" s="362"/>
      <c r="V156" s="362"/>
      <c r="W156" s="362"/>
      <c r="X156" s="765"/>
      <c r="Y156" s="766"/>
      <c r="Z156" s="765"/>
      <c r="AA156" s="766"/>
    </row>
    <row r="157" spans="1:27">
      <c r="F157" s="769">
        <v>6.09</v>
      </c>
      <c r="G157" s="770"/>
      <c r="H157" s="769"/>
      <c r="I157" s="770"/>
      <c r="J157" s="769"/>
      <c r="K157" s="770"/>
      <c r="L157" s="769">
        <v>8.14</v>
      </c>
      <c r="M157" s="770"/>
      <c r="N157" s="769"/>
      <c r="O157" s="770"/>
      <c r="P157" s="769">
        <v>6.09</v>
      </c>
      <c r="Q157" s="770"/>
      <c r="R157" s="769">
        <v>6.09</v>
      </c>
      <c r="S157" s="770"/>
      <c r="T157" s="769">
        <v>6.09</v>
      </c>
      <c r="U157" s="770"/>
      <c r="V157" s="769"/>
      <c r="W157" s="770"/>
      <c r="X157" s="769">
        <v>0</v>
      </c>
      <c r="Y157" s="770"/>
      <c r="Z157" s="769">
        <v>11.12</v>
      </c>
      <c r="AA157" s="770"/>
    </row>
    <row r="158" spans="1:27" s="13" customFormat="1">
      <c r="A158" s="514"/>
      <c r="E158" s="616" t="s">
        <v>112</v>
      </c>
      <c r="F158" s="771">
        <v>13</v>
      </c>
      <c r="G158" s="772"/>
      <c r="H158" s="771">
        <v>21</v>
      </c>
      <c r="I158" s="772"/>
      <c r="J158" s="771">
        <v>13</v>
      </c>
      <c r="K158" s="772"/>
      <c r="L158" s="771">
        <v>13</v>
      </c>
      <c r="M158" s="772"/>
      <c r="N158" s="771">
        <v>13</v>
      </c>
      <c r="O158" s="772"/>
      <c r="P158" s="771">
        <v>21</v>
      </c>
      <c r="Q158" s="772"/>
      <c r="R158" s="771">
        <v>21</v>
      </c>
      <c r="S158" s="772"/>
      <c r="T158" s="771">
        <v>21</v>
      </c>
      <c r="U158" s="772"/>
      <c r="V158" s="771">
        <v>21</v>
      </c>
      <c r="W158" s="772"/>
      <c r="X158" s="771">
        <f>COUNTA(X3:X155)/4</f>
        <v>5</v>
      </c>
      <c r="Y158" s="772"/>
      <c r="Z158" s="771">
        <v>21</v>
      </c>
      <c r="AA158" s="772"/>
    </row>
    <row r="159" spans="1:27" s="13" customFormat="1" ht="32.6">
      <c r="A159" s="514"/>
      <c r="E159" s="617" t="s">
        <v>115</v>
      </c>
      <c r="F159" s="771">
        <f>F160/F158</f>
        <v>31.153846153846153</v>
      </c>
      <c r="G159" s="772"/>
      <c r="H159" s="771">
        <f>H160/H158</f>
        <v>7.6428571428571432</v>
      </c>
      <c r="I159" s="772"/>
      <c r="J159" s="771">
        <f>J160/J158</f>
        <v>30</v>
      </c>
      <c r="K159" s="772"/>
      <c r="L159" s="771">
        <f>L160/L158</f>
        <v>30</v>
      </c>
      <c r="M159" s="772"/>
      <c r="N159" s="771">
        <f>N160/N158</f>
        <v>2.1538461538461537</v>
      </c>
      <c r="O159" s="772"/>
      <c r="P159" s="771">
        <f>P160/P158</f>
        <v>37.714285714285715</v>
      </c>
      <c r="Q159" s="772"/>
      <c r="R159" s="771">
        <f>R160/R158</f>
        <v>26.571428571428573</v>
      </c>
      <c r="S159" s="772"/>
      <c r="T159" s="771">
        <f>T160/T158</f>
        <v>1.5238095238095237</v>
      </c>
      <c r="U159" s="772"/>
      <c r="V159" s="771">
        <f>V160/V158</f>
        <v>6.4761904761904763</v>
      </c>
      <c r="W159" s="772"/>
      <c r="X159" s="771">
        <f>X160/X158</f>
        <v>38</v>
      </c>
      <c r="Y159" s="772"/>
      <c r="Z159" s="771">
        <f>Z160/Z158</f>
        <v>34.714285714285715</v>
      </c>
      <c r="AA159" s="772"/>
    </row>
    <row r="160" spans="1:27">
      <c r="B160" s="767" t="s">
        <v>127</v>
      </c>
      <c r="C160" s="768">
        <v>6.25</v>
      </c>
      <c r="E160" s="616" t="s">
        <v>82</v>
      </c>
      <c r="F160" s="765">
        <f>SUM(F3:F155)</f>
        <v>405</v>
      </c>
      <c r="G160" s="766"/>
      <c r="H160" s="765">
        <f>SUM(H3:H155)</f>
        <v>160.5</v>
      </c>
      <c r="I160" s="766"/>
      <c r="J160" s="765">
        <f t="shared" ref="J160:R160" si="11">SUM(J3:J155)</f>
        <v>390</v>
      </c>
      <c r="K160" s="766"/>
      <c r="L160" s="765">
        <f t="shared" si="11"/>
        <v>390</v>
      </c>
      <c r="M160" s="766"/>
      <c r="N160" s="765">
        <f t="shared" ref="N160" si="12">SUM(N3:N155)</f>
        <v>28</v>
      </c>
      <c r="O160" s="766"/>
      <c r="P160" s="765">
        <f t="shared" si="11"/>
        <v>792</v>
      </c>
      <c r="Q160" s="766"/>
      <c r="R160" s="765">
        <f t="shared" si="11"/>
        <v>558</v>
      </c>
      <c r="S160" s="766"/>
      <c r="T160" s="765">
        <f t="shared" ref="T160" si="13">SUM(T3:T155)</f>
        <v>32</v>
      </c>
      <c r="U160" s="766"/>
      <c r="V160" s="765">
        <f t="shared" ref="V160" si="14">SUM(V3:V155)</f>
        <v>136</v>
      </c>
      <c r="W160" s="766"/>
      <c r="X160" s="765">
        <f t="shared" ref="X160" si="15">SUM(X3:X155)</f>
        <v>190</v>
      </c>
      <c r="Y160" s="766"/>
      <c r="Z160" s="765">
        <f t="shared" ref="Z160" si="16">SUM(Z3:Z155)</f>
        <v>729</v>
      </c>
      <c r="AA160" s="766"/>
    </row>
    <row r="161" spans="2:27">
      <c r="B161" s="767"/>
      <c r="C161" s="768"/>
      <c r="E161" s="616" t="s">
        <v>79</v>
      </c>
      <c r="F161" s="765">
        <f>SUM(G3:G155)</f>
        <v>384</v>
      </c>
      <c r="G161" s="766"/>
      <c r="H161" s="765">
        <f>SUM(I3:I155)</f>
        <v>0</v>
      </c>
      <c r="I161" s="766"/>
      <c r="J161" s="765">
        <f>SUM(K3:K155)</f>
        <v>0</v>
      </c>
      <c r="K161" s="766"/>
      <c r="L161" s="765">
        <f>SUM(M3:M155)</f>
        <v>390</v>
      </c>
      <c r="M161" s="766"/>
      <c r="N161" s="765">
        <f>SUM(O3:O155)</f>
        <v>0</v>
      </c>
      <c r="O161" s="766"/>
      <c r="P161" s="765">
        <f>SUM(Q3:Q155)</f>
        <v>418</v>
      </c>
      <c r="Q161" s="766"/>
      <c r="R161" s="765">
        <f>SUM(S3:S155)</f>
        <v>418</v>
      </c>
      <c r="S161" s="766"/>
      <c r="T161" s="765">
        <f>SUM(U3:U155)</f>
        <v>28</v>
      </c>
      <c r="U161" s="766"/>
      <c r="V161" s="765">
        <f>SUM(W3:W155)</f>
        <v>0</v>
      </c>
      <c r="W161" s="766"/>
      <c r="X161" s="765">
        <f>SUM(Y3:Y155)</f>
        <v>0</v>
      </c>
      <c r="Y161" s="766"/>
      <c r="Z161" s="765">
        <f>SUM(AA3:AA155)</f>
        <v>418</v>
      </c>
      <c r="AA161" s="766"/>
    </row>
    <row r="162" spans="2:27" ht="21.75">
      <c r="E162" s="617" t="s">
        <v>116</v>
      </c>
      <c r="F162" s="765">
        <f>195+195</f>
        <v>390</v>
      </c>
      <c r="G162" s="766"/>
      <c r="H162" s="765"/>
      <c r="I162" s="766"/>
      <c r="J162" s="765"/>
      <c r="K162" s="766"/>
      <c r="L162" s="765">
        <v>390</v>
      </c>
      <c r="M162" s="766"/>
      <c r="N162" s="765"/>
      <c r="O162" s="766"/>
      <c r="P162" s="765">
        <v>251</v>
      </c>
      <c r="Q162" s="766"/>
      <c r="R162" s="765">
        <f>251+251</f>
        <v>502</v>
      </c>
      <c r="S162" s="766"/>
      <c r="T162" s="765">
        <v>42</v>
      </c>
      <c r="U162" s="766"/>
      <c r="V162" s="765"/>
      <c r="W162" s="766"/>
      <c r="X162" s="765"/>
      <c r="Y162" s="766"/>
      <c r="Z162" s="765">
        <v>502</v>
      </c>
      <c r="AA162" s="766"/>
    </row>
    <row r="163" spans="2:27" ht="21.75">
      <c r="E163" s="617" t="s">
        <v>117</v>
      </c>
      <c r="F163" s="765">
        <f t="shared" ref="F163" si="17">F162-F161</f>
        <v>6</v>
      </c>
      <c r="G163" s="766"/>
      <c r="H163" s="765">
        <f t="shared" ref="H163" si="18">H162-H161</f>
        <v>0</v>
      </c>
      <c r="I163" s="766"/>
      <c r="J163" s="765">
        <f t="shared" ref="J163" si="19">J162-J161</f>
        <v>0</v>
      </c>
      <c r="K163" s="766"/>
      <c r="L163" s="765">
        <f t="shared" ref="L163" si="20">L162-L161</f>
        <v>0</v>
      </c>
      <c r="M163" s="766"/>
      <c r="N163" s="765">
        <f t="shared" ref="N163" si="21">N162-N161</f>
        <v>0</v>
      </c>
      <c r="O163" s="766"/>
      <c r="P163" s="765">
        <f>P162-P161</f>
        <v>-167</v>
      </c>
      <c r="Q163" s="766"/>
      <c r="R163" s="765">
        <f>R162-R161</f>
        <v>84</v>
      </c>
      <c r="S163" s="766"/>
      <c r="T163" s="765">
        <f>T162-T161</f>
        <v>14</v>
      </c>
      <c r="U163" s="766"/>
      <c r="V163" s="765">
        <f t="shared" ref="V163" si="22">V162-V161</f>
        <v>0</v>
      </c>
      <c r="W163" s="766"/>
      <c r="X163" s="765">
        <f t="shared" ref="X163" si="23">X162-X161</f>
        <v>0</v>
      </c>
      <c r="Y163" s="766"/>
      <c r="Z163" s="765">
        <f t="shared" ref="Z163" si="24">Z162-Z161</f>
        <v>84</v>
      </c>
      <c r="AA163" s="766"/>
    </row>
    <row r="164" spans="2:27">
      <c r="E164" s="616" t="s">
        <v>104</v>
      </c>
      <c r="F164" s="765">
        <f>F160-F161</f>
        <v>21</v>
      </c>
      <c r="G164" s="766"/>
      <c r="H164" s="765">
        <f>H160-H161</f>
        <v>160.5</v>
      </c>
      <c r="I164" s="766"/>
      <c r="J164" s="765">
        <f>J160-J161</f>
        <v>390</v>
      </c>
      <c r="K164" s="766"/>
      <c r="L164" s="765">
        <f>L160-L161</f>
        <v>0</v>
      </c>
      <c r="M164" s="766"/>
      <c r="N164" s="765">
        <f>N160-N161</f>
        <v>28</v>
      </c>
      <c r="O164" s="766"/>
      <c r="P164" s="765">
        <f>P160-P161</f>
        <v>374</v>
      </c>
      <c r="Q164" s="766"/>
      <c r="R164" s="765">
        <f>R160-R161</f>
        <v>140</v>
      </c>
      <c r="S164" s="766"/>
      <c r="T164" s="765">
        <f>T160-T161</f>
        <v>4</v>
      </c>
      <c r="U164" s="766"/>
      <c r="V164" s="765">
        <f>V160-V161</f>
        <v>136</v>
      </c>
      <c r="W164" s="766"/>
      <c r="X164" s="765">
        <f>X160-X161</f>
        <v>190</v>
      </c>
      <c r="Y164" s="766"/>
      <c r="Z164" s="765">
        <f>Z160-Z161</f>
        <v>311</v>
      </c>
      <c r="AA164" s="766"/>
    </row>
    <row r="165" spans="2:27">
      <c r="C165" s="511"/>
      <c r="D165" s="511"/>
      <c r="E165" s="616" t="s">
        <v>113</v>
      </c>
      <c r="F165" s="781">
        <f>F157*F161</f>
        <v>2338.56</v>
      </c>
      <c r="G165" s="782"/>
      <c r="H165" s="781">
        <f>H157*H161</f>
        <v>0</v>
      </c>
      <c r="I165" s="782"/>
      <c r="J165" s="781">
        <f>J157*J161</f>
        <v>0</v>
      </c>
      <c r="K165" s="782"/>
      <c r="L165" s="781">
        <f>L157*L161</f>
        <v>3174.6000000000004</v>
      </c>
      <c r="M165" s="782"/>
      <c r="N165" s="781">
        <f>N157*N161</f>
        <v>0</v>
      </c>
      <c r="O165" s="782"/>
      <c r="P165" s="781">
        <f>P157*P161</f>
        <v>2545.62</v>
      </c>
      <c r="Q165" s="782"/>
      <c r="R165" s="781">
        <f>R157*R161</f>
        <v>2545.62</v>
      </c>
      <c r="S165" s="782"/>
      <c r="T165" s="781">
        <f>T157*T161</f>
        <v>170.51999999999998</v>
      </c>
      <c r="U165" s="782"/>
      <c r="V165" s="781">
        <f>V157*V161</f>
        <v>0</v>
      </c>
      <c r="W165" s="782"/>
      <c r="X165" s="781">
        <f>X157*X161</f>
        <v>0</v>
      </c>
      <c r="Y165" s="782"/>
      <c r="Z165" s="781">
        <f>Z157*Z161</f>
        <v>4648.16</v>
      </c>
      <c r="AA165" s="782"/>
    </row>
    <row r="166" spans="2:27">
      <c r="C166" s="511"/>
      <c r="D166" s="511"/>
      <c r="E166" s="616" t="s">
        <v>114</v>
      </c>
      <c r="F166" s="769">
        <f>F164*$C$160</f>
        <v>131.25</v>
      </c>
      <c r="G166" s="770"/>
      <c r="H166" s="769">
        <f>H164*$C$160</f>
        <v>1003.125</v>
      </c>
      <c r="I166" s="770"/>
      <c r="J166" s="769">
        <f>J164*$C$160</f>
        <v>2437.5</v>
      </c>
      <c r="K166" s="770"/>
      <c r="L166" s="769">
        <f>L164*$C$160</f>
        <v>0</v>
      </c>
      <c r="M166" s="770"/>
      <c r="N166" s="769">
        <f>N164*$C$160</f>
        <v>175</v>
      </c>
      <c r="O166" s="770"/>
      <c r="P166" s="769">
        <f>P164*$C$160</f>
        <v>2337.5</v>
      </c>
      <c r="Q166" s="770"/>
      <c r="R166" s="769">
        <f>R164*$C$160</f>
        <v>875</v>
      </c>
      <c r="S166" s="770"/>
      <c r="T166" s="769">
        <f>T164*$C$160</f>
        <v>25</v>
      </c>
      <c r="U166" s="770"/>
      <c r="V166" s="769">
        <f>V164*$C$160</f>
        <v>850</v>
      </c>
      <c r="W166" s="770"/>
      <c r="X166" s="769">
        <f>X164*$C$160</f>
        <v>1187.5</v>
      </c>
      <c r="Y166" s="770"/>
      <c r="Z166" s="769">
        <f>Z164*$C$160</f>
        <v>1943.75</v>
      </c>
      <c r="AA166" s="770"/>
    </row>
    <row r="167" spans="2:27">
      <c r="B167" s="763"/>
      <c r="C167" s="764"/>
      <c r="D167" s="511"/>
      <c r="E167" s="616" t="s">
        <v>2</v>
      </c>
      <c r="F167" s="781">
        <f>SUM(F165:G166)</f>
        <v>2469.81</v>
      </c>
      <c r="G167" s="782"/>
      <c r="H167" s="781">
        <f>SUM(H165:I166)</f>
        <v>1003.125</v>
      </c>
      <c r="I167" s="782"/>
      <c r="J167" s="781">
        <f>SUM(J165:K166)</f>
        <v>2437.5</v>
      </c>
      <c r="K167" s="782"/>
      <c r="L167" s="781">
        <f>SUM(L165:M166)</f>
        <v>3174.6000000000004</v>
      </c>
      <c r="M167" s="782"/>
      <c r="N167" s="781">
        <f>SUM(N165:O166)</f>
        <v>175</v>
      </c>
      <c r="O167" s="782"/>
      <c r="P167" s="781">
        <f>SUM(P165:Q166)</f>
        <v>4883.12</v>
      </c>
      <c r="Q167" s="782"/>
      <c r="R167" s="781">
        <f>SUM(R165:S166)</f>
        <v>3420.62</v>
      </c>
      <c r="S167" s="782"/>
      <c r="T167" s="781">
        <f>SUM(T165:U166)</f>
        <v>195.51999999999998</v>
      </c>
      <c r="U167" s="782"/>
      <c r="V167" s="781">
        <f>SUM(V165:W166)</f>
        <v>850</v>
      </c>
      <c r="W167" s="782"/>
      <c r="X167" s="781">
        <f>SUM(X165:Y166)</f>
        <v>1187.5</v>
      </c>
      <c r="Y167" s="782"/>
      <c r="Z167" s="781">
        <f>SUM(Z165:AA166)</f>
        <v>6591.91</v>
      </c>
      <c r="AA167" s="782"/>
    </row>
    <row r="168" spans="2:27">
      <c r="F168" s="784"/>
      <c r="G168" s="785"/>
      <c r="H168" s="784"/>
      <c r="I168" s="785"/>
      <c r="J168" s="784"/>
      <c r="K168" s="785"/>
      <c r="L168" s="784"/>
      <c r="M168" s="785"/>
      <c r="N168" s="527"/>
      <c r="O168" s="527"/>
      <c r="P168" s="784"/>
      <c r="Q168" s="785"/>
      <c r="R168" s="784"/>
      <c r="S168" s="785"/>
      <c r="T168" s="527"/>
      <c r="U168" s="527"/>
      <c r="V168" s="527"/>
      <c r="W168" s="527"/>
      <c r="X168" s="784"/>
      <c r="Y168" s="785"/>
      <c r="Z168" s="784"/>
      <c r="AA168" s="785"/>
    </row>
    <row r="173" spans="2:27">
      <c r="D173" s="235"/>
    </row>
    <row r="174" spans="2:27">
      <c r="D174" s="235"/>
    </row>
    <row r="175" spans="2:27">
      <c r="D175" s="235"/>
    </row>
    <row r="176" spans="2:27">
      <c r="D176" s="235"/>
    </row>
    <row r="177" spans="4:4">
      <c r="D177" s="235"/>
    </row>
    <row r="178" spans="4:4">
      <c r="D178" s="235"/>
    </row>
    <row r="179" spans="4:4">
      <c r="D179" s="235"/>
    </row>
    <row r="180" spans="4:4">
      <c r="D180" s="235"/>
    </row>
    <row r="181" spans="4:4">
      <c r="D181" s="235"/>
    </row>
    <row r="182" spans="4:4">
      <c r="D182" s="235"/>
    </row>
    <row r="183" spans="4:4">
      <c r="D183" s="235"/>
    </row>
    <row r="184" spans="4:4">
      <c r="D184" s="235"/>
    </row>
    <row r="185" spans="4:4">
      <c r="D185" s="235"/>
    </row>
    <row r="186" spans="4:4">
      <c r="D186" s="235"/>
    </row>
    <row r="187" spans="4:4">
      <c r="D187" s="235"/>
    </row>
    <row r="188" spans="4:4">
      <c r="D188" s="235"/>
    </row>
    <row r="189" spans="4:4">
      <c r="D189" s="235"/>
    </row>
    <row r="190" spans="4:4">
      <c r="D190" s="235"/>
    </row>
    <row r="191" spans="4:4">
      <c r="D191" s="235"/>
    </row>
    <row r="192" spans="4:4">
      <c r="D192" s="235"/>
    </row>
    <row r="193" spans="4:4">
      <c r="D193" s="235"/>
    </row>
    <row r="194" spans="4:4">
      <c r="D194" s="235"/>
    </row>
    <row r="195" spans="4:4">
      <c r="D195" s="235"/>
    </row>
    <row r="196" spans="4:4">
      <c r="D196" s="235"/>
    </row>
    <row r="197" spans="4:4">
      <c r="D197" s="235"/>
    </row>
    <row r="198" spans="4:4">
      <c r="D198" s="235"/>
    </row>
    <row r="199" spans="4:4">
      <c r="D199" s="235"/>
    </row>
    <row r="200" spans="4:4">
      <c r="D200" s="235"/>
    </row>
    <row r="201" spans="4:4">
      <c r="D201" s="235"/>
    </row>
    <row r="202" spans="4:4">
      <c r="D202" s="235"/>
    </row>
    <row r="203" spans="4:4">
      <c r="D203" s="235"/>
    </row>
    <row r="204" spans="4:4">
      <c r="D204" s="235"/>
    </row>
    <row r="205" spans="4:4">
      <c r="D205" s="235"/>
    </row>
    <row r="206" spans="4:4">
      <c r="D206" s="235"/>
    </row>
    <row r="207" spans="4:4">
      <c r="D207" s="235"/>
    </row>
    <row r="208" spans="4:4">
      <c r="D208" s="235"/>
    </row>
    <row r="209" spans="4:4">
      <c r="D209" s="235"/>
    </row>
    <row r="210" spans="4:4">
      <c r="D210" s="235"/>
    </row>
    <row r="211" spans="4:4">
      <c r="D211" s="235"/>
    </row>
    <row r="212" spans="4:4">
      <c r="D212" s="235"/>
    </row>
    <row r="213" spans="4:4">
      <c r="D213" s="235"/>
    </row>
    <row r="214" spans="4:4">
      <c r="D214" s="235"/>
    </row>
    <row r="215" spans="4:4">
      <c r="D215" s="235"/>
    </row>
    <row r="216" spans="4:4">
      <c r="D216" s="235"/>
    </row>
    <row r="217" spans="4:4">
      <c r="D217" s="235"/>
    </row>
    <row r="218" spans="4:4">
      <c r="D218" s="235"/>
    </row>
    <row r="219" spans="4:4">
      <c r="D219" s="235"/>
    </row>
    <row r="220" spans="4:4">
      <c r="D220" s="235"/>
    </row>
    <row r="221" spans="4:4">
      <c r="D221" s="235"/>
    </row>
    <row r="222" spans="4:4">
      <c r="D222" s="235"/>
    </row>
    <row r="223" spans="4:4">
      <c r="D223" s="235"/>
    </row>
    <row r="224" spans="4:4">
      <c r="D224" s="235"/>
    </row>
    <row r="225" spans="4:4">
      <c r="D225" s="235"/>
    </row>
    <row r="226" spans="4:4">
      <c r="D226" s="235"/>
    </row>
    <row r="227" spans="4:4">
      <c r="D227" s="235"/>
    </row>
    <row r="228" spans="4:4">
      <c r="D228" s="235"/>
    </row>
    <row r="229" spans="4:4">
      <c r="D229" s="235"/>
    </row>
    <row r="230" spans="4:4">
      <c r="D230" s="235"/>
    </row>
    <row r="231" spans="4:4">
      <c r="D231" s="235"/>
    </row>
    <row r="232" spans="4:4">
      <c r="D232" s="235"/>
    </row>
    <row r="233" spans="4:4">
      <c r="D233" s="235"/>
    </row>
    <row r="234" spans="4:4">
      <c r="D234" s="235"/>
    </row>
    <row r="235" spans="4:4">
      <c r="D235" s="235"/>
    </row>
    <row r="236" spans="4:4">
      <c r="D236" s="235"/>
    </row>
    <row r="237" spans="4:4">
      <c r="D237" s="235"/>
    </row>
    <row r="238" spans="4:4">
      <c r="D238" s="235"/>
    </row>
    <row r="239" spans="4:4">
      <c r="D239" s="235"/>
    </row>
    <row r="240" spans="4:4">
      <c r="D240" s="235"/>
    </row>
    <row r="241" spans="4:4">
      <c r="D241" s="235"/>
    </row>
    <row r="242" spans="4:4">
      <c r="D242" s="235"/>
    </row>
    <row r="243" spans="4:4">
      <c r="D243" s="235"/>
    </row>
    <row r="244" spans="4:4">
      <c r="D244" s="235"/>
    </row>
    <row r="245" spans="4:4">
      <c r="D245" s="235"/>
    </row>
    <row r="246" spans="4:4">
      <c r="D246" s="235"/>
    </row>
    <row r="247" spans="4:4">
      <c r="D247" s="235"/>
    </row>
    <row r="248" spans="4:4">
      <c r="D248" s="235"/>
    </row>
    <row r="249" spans="4:4">
      <c r="D249" s="235"/>
    </row>
    <row r="250" spans="4:4">
      <c r="D250" s="235"/>
    </row>
    <row r="251" spans="4:4">
      <c r="D251" s="235"/>
    </row>
    <row r="252" spans="4:4">
      <c r="D252" s="235"/>
    </row>
    <row r="253" spans="4:4">
      <c r="D253" s="235"/>
    </row>
    <row r="254" spans="4:4">
      <c r="D254" s="235"/>
    </row>
    <row r="255" spans="4:4">
      <c r="D255" s="235"/>
    </row>
    <row r="256" spans="4:4">
      <c r="D256" s="235"/>
    </row>
    <row r="257" spans="4:4">
      <c r="D257" s="235"/>
    </row>
    <row r="258" spans="4:4">
      <c r="D258" s="235"/>
    </row>
    <row r="259" spans="4:4">
      <c r="D259" s="235"/>
    </row>
    <row r="260" spans="4:4">
      <c r="D260" s="235"/>
    </row>
    <row r="261" spans="4:4">
      <c r="D261" s="235"/>
    </row>
    <row r="262" spans="4:4">
      <c r="D262" s="235"/>
    </row>
    <row r="263" spans="4:4">
      <c r="D263" s="235"/>
    </row>
    <row r="264" spans="4:4">
      <c r="D264" s="235"/>
    </row>
    <row r="265" spans="4:4">
      <c r="D265" s="235"/>
    </row>
    <row r="266" spans="4:4">
      <c r="D266" s="235"/>
    </row>
    <row r="267" spans="4:4">
      <c r="D267" s="235"/>
    </row>
    <row r="268" spans="4:4">
      <c r="D268" s="235"/>
    </row>
    <row r="269" spans="4:4">
      <c r="D269" s="235"/>
    </row>
    <row r="270" spans="4:4">
      <c r="D270" s="235"/>
    </row>
    <row r="271" spans="4:4">
      <c r="D271" s="235"/>
    </row>
    <row r="272" spans="4:4">
      <c r="D272" s="235"/>
    </row>
    <row r="273" spans="4:4">
      <c r="D273" s="235"/>
    </row>
    <row r="274" spans="4:4">
      <c r="D274" s="235"/>
    </row>
    <row r="275" spans="4:4">
      <c r="D275" s="235"/>
    </row>
    <row r="276" spans="4:4">
      <c r="D276" s="235"/>
    </row>
    <row r="277" spans="4:4">
      <c r="D277" s="235"/>
    </row>
    <row r="278" spans="4:4">
      <c r="D278" s="235"/>
    </row>
    <row r="279" spans="4:4">
      <c r="D279" s="235"/>
    </row>
    <row r="280" spans="4:4">
      <c r="D280" s="235"/>
    </row>
    <row r="281" spans="4:4">
      <c r="D281" s="235"/>
    </row>
    <row r="282" spans="4:4">
      <c r="D282" s="235"/>
    </row>
    <row r="283" spans="4:4">
      <c r="D283" s="235"/>
    </row>
    <row r="284" spans="4:4">
      <c r="D284" s="235"/>
    </row>
    <row r="285" spans="4:4">
      <c r="D285" s="235"/>
    </row>
    <row r="286" spans="4:4">
      <c r="D286" s="235"/>
    </row>
    <row r="287" spans="4:4">
      <c r="D287" s="235"/>
    </row>
    <row r="288" spans="4:4">
      <c r="D288" s="235"/>
    </row>
    <row r="289" spans="4:4">
      <c r="D289" s="235"/>
    </row>
    <row r="290" spans="4:4">
      <c r="D290" s="235"/>
    </row>
    <row r="291" spans="4:4">
      <c r="D291" s="235"/>
    </row>
    <row r="313" spans="4:4">
      <c r="D313" s="235"/>
    </row>
    <row r="314" spans="4:4">
      <c r="D314" s="235"/>
    </row>
    <row r="315" spans="4:4">
      <c r="D315" s="235"/>
    </row>
    <row r="316" spans="4:4">
      <c r="D316" s="235"/>
    </row>
    <row r="317" spans="4:4">
      <c r="D317" s="235"/>
    </row>
    <row r="318" spans="4:4">
      <c r="D318" s="235"/>
    </row>
    <row r="319" spans="4:4">
      <c r="D319" s="235"/>
    </row>
    <row r="320" spans="4:4">
      <c r="D320" s="235"/>
    </row>
    <row r="321" spans="4:4">
      <c r="D321" s="235"/>
    </row>
    <row r="322" spans="4:4">
      <c r="D322" s="235"/>
    </row>
    <row r="323" spans="4:4">
      <c r="D323" s="235"/>
    </row>
    <row r="324" spans="4:4">
      <c r="D324" s="235"/>
    </row>
    <row r="325" spans="4:4">
      <c r="D325" s="235"/>
    </row>
    <row r="326" spans="4:4">
      <c r="D326" s="235"/>
    </row>
    <row r="327" spans="4:4">
      <c r="D327" s="235"/>
    </row>
    <row r="328" spans="4:4">
      <c r="D328" s="235"/>
    </row>
    <row r="329" spans="4:4">
      <c r="D329" s="235"/>
    </row>
    <row r="330" spans="4:4">
      <c r="D330" s="235"/>
    </row>
    <row r="331" spans="4:4">
      <c r="D331" s="235"/>
    </row>
    <row r="332" spans="4:4">
      <c r="D332" s="235"/>
    </row>
    <row r="333" spans="4:4">
      <c r="D333" s="235"/>
    </row>
    <row r="334" spans="4:4">
      <c r="D334" s="235"/>
    </row>
    <row r="335" spans="4:4">
      <c r="D335" s="235"/>
    </row>
    <row r="336" spans="4:4">
      <c r="D336" s="235"/>
    </row>
    <row r="337" spans="4:4">
      <c r="D337" s="235"/>
    </row>
    <row r="338" spans="4:4">
      <c r="D338" s="235"/>
    </row>
    <row r="339" spans="4:4">
      <c r="D339" s="235"/>
    </row>
    <row r="340" spans="4:4">
      <c r="D340" s="235"/>
    </row>
    <row r="341" spans="4:4">
      <c r="D341" s="235"/>
    </row>
    <row r="342" spans="4:4">
      <c r="D342" s="235"/>
    </row>
    <row r="343" spans="4:4">
      <c r="D343" s="235"/>
    </row>
    <row r="344" spans="4:4">
      <c r="D344" s="235"/>
    </row>
    <row r="345" spans="4:4">
      <c r="D345" s="235"/>
    </row>
    <row r="346" spans="4:4">
      <c r="D346" s="235"/>
    </row>
    <row r="347" spans="4:4">
      <c r="D347" s="235"/>
    </row>
    <row r="348" spans="4:4">
      <c r="D348" s="235"/>
    </row>
    <row r="349" spans="4:4">
      <c r="D349" s="235"/>
    </row>
    <row r="350" spans="4:4">
      <c r="D350" s="235"/>
    </row>
    <row r="351" spans="4:4">
      <c r="D351" s="235"/>
    </row>
    <row r="352" spans="4:4">
      <c r="D352" s="235"/>
    </row>
    <row r="353" spans="4:4">
      <c r="D353" s="235"/>
    </row>
    <row r="354" spans="4:4">
      <c r="D354" s="235"/>
    </row>
    <row r="355" spans="4:4">
      <c r="D355" s="235"/>
    </row>
    <row r="356" spans="4:4">
      <c r="D356" s="235"/>
    </row>
    <row r="357" spans="4:4">
      <c r="D357" s="235"/>
    </row>
    <row r="358" spans="4:4">
      <c r="D358" s="235"/>
    </row>
    <row r="359" spans="4:4">
      <c r="D359" s="235"/>
    </row>
    <row r="360" spans="4:4">
      <c r="D360" s="235"/>
    </row>
    <row r="361" spans="4:4">
      <c r="D361" s="235"/>
    </row>
    <row r="362" spans="4:4">
      <c r="D362" s="235"/>
    </row>
    <row r="363" spans="4:4">
      <c r="D363" s="235"/>
    </row>
    <row r="364" spans="4:4">
      <c r="D364" s="235"/>
    </row>
    <row r="365" spans="4:4">
      <c r="D365" s="235"/>
    </row>
    <row r="366" spans="4:4">
      <c r="D366" s="235"/>
    </row>
    <row r="367" spans="4:4">
      <c r="D367" s="235"/>
    </row>
    <row r="368" spans="4:4">
      <c r="D368" s="235"/>
    </row>
    <row r="369" spans="4:4">
      <c r="D369" s="235"/>
    </row>
    <row r="370" spans="4:4">
      <c r="D370" s="235"/>
    </row>
    <row r="371" spans="4:4">
      <c r="D371" s="235"/>
    </row>
    <row r="372" spans="4:4">
      <c r="D372" s="235"/>
    </row>
    <row r="373" spans="4:4">
      <c r="D373" s="235"/>
    </row>
    <row r="374" spans="4:4">
      <c r="D374" s="235"/>
    </row>
    <row r="375" spans="4:4">
      <c r="D375" s="235"/>
    </row>
    <row r="376" spans="4:4">
      <c r="D376" s="235"/>
    </row>
    <row r="377" spans="4:4">
      <c r="D377" s="235"/>
    </row>
    <row r="378" spans="4:4">
      <c r="D378" s="235"/>
    </row>
    <row r="379" spans="4:4">
      <c r="D379" s="235"/>
    </row>
    <row r="380" spans="4:4">
      <c r="D380" s="235"/>
    </row>
    <row r="381" spans="4:4">
      <c r="D381" s="235"/>
    </row>
    <row r="382" spans="4:4">
      <c r="D382" s="235"/>
    </row>
    <row r="383" spans="4:4">
      <c r="D383" s="235"/>
    </row>
    <row r="384" spans="4:4">
      <c r="D384" s="235"/>
    </row>
    <row r="385" spans="4:4">
      <c r="D385" s="235"/>
    </row>
    <row r="386" spans="4:4">
      <c r="D386" s="235"/>
    </row>
    <row r="387" spans="4:4">
      <c r="D387" s="235"/>
    </row>
    <row r="388" spans="4:4">
      <c r="D388" s="235"/>
    </row>
    <row r="389" spans="4:4">
      <c r="D389" s="235"/>
    </row>
    <row r="390" spans="4:4">
      <c r="D390" s="235"/>
    </row>
    <row r="391" spans="4:4">
      <c r="D391" s="235"/>
    </row>
    <row r="392" spans="4:4">
      <c r="D392" s="235"/>
    </row>
    <row r="393" spans="4:4">
      <c r="D393" s="235"/>
    </row>
    <row r="394" spans="4:4">
      <c r="D394" s="235"/>
    </row>
    <row r="395" spans="4:4">
      <c r="D395" s="235"/>
    </row>
    <row r="396" spans="4:4">
      <c r="D396" s="235"/>
    </row>
    <row r="397" spans="4:4">
      <c r="D397" s="235"/>
    </row>
    <row r="398" spans="4:4">
      <c r="D398" s="235"/>
    </row>
    <row r="399" spans="4:4">
      <c r="D399" s="235"/>
    </row>
    <row r="400" spans="4:4">
      <c r="D400" s="235"/>
    </row>
    <row r="401" spans="4:4">
      <c r="D401" s="235"/>
    </row>
    <row r="402" spans="4:4">
      <c r="D402" s="235"/>
    </row>
  </sheetData>
  <mergeCells count="177">
    <mergeCell ref="T166:U166"/>
    <mergeCell ref="T167:U167"/>
    <mergeCell ref="R167:S167"/>
    <mergeCell ref="T165:U165"/>
    <mergeCell ref="N167:O167"/>
    <mergeCell ref="N164:O164"/>
    <mergeCell ref="L166:M166"/>
    <mergeCell ref="P166:Q166"/>
    <mergeCell ref="N165:O165"/>
    <mergeCell ref="N166:O166"/>
    <mergeCell ref="L165:M165"/>
    <mergeCell ref="V165:W165"/>
    <mergeCell ref="V166:W166"/>
    <mergeCell ref="V167:W167"/>
    <mergeCell ref="R165:S165"/>
    <mergeCell ref="X168:Y168"/>
    <mergeCell ref="Z168:AA168"/>
    <mergeCell ref="X156:Y156"/>
    <mergeCell ref="Z156:AA156"/>
    <mergeCell ref="X167:Y167"/>
    <mergeCell ref="Z166:AA166"/>
    <mergeCell ref="Z167:AA167"/>
    <mergeCell ref="Z164:AA164"/>
    <mergeCell ref="Z165:AA165"/>
    <mergeCell ref="X164:Y164"/>
    <mergeCell ref="X165:Y165"/>
    <mergeCell ref="X166:Y166"/>
    <mergeCell ref="T158:U158"/>
    <mergeCell ref="T159:U159"/>
    <mergeCell ref="V164:W164"/>
    <mergeCell ref="R168:S168"/>
    <mergeCell ref="X163:Y163"/>
    <mergeCell ref="Z163:AA163"/>
    <mergeCell ref="R166:S166"/>
    <mergeCell ref="R164:S164"/>
    <mergeCell ref="F168:G168"/>
    <mergeCell ref="F156:G156"/>
    <mergeCell ref="H156:I156"/>
    <mergeCell ref="J156:K156"/>
    <mergeCell ref="L156:M156"/>
    <mergeCell ref="H168:I168"/>
    <mergeCell ref="J168:K168"/>
    <mergeCell ref="L168:M168"/>
    <mergeCell ref="P156:Q156"/>
    <mergeCell ref="P168:Q168"/>
    <mergeCell ref="F159:G159"/>
    <mergeCell ref="H159:I159"/>
    <mergeCell ref="J159:K159"/>
    <mergeCell ref="L159:M159"/>
    <mergeCell ref="P159:Q159"/>
    <mergeCell ref="F161:G161"/>
    <mergeCell ref="H161:I161"/>
    <mergeCell ref="J161:K161"/>
    <mergeCell ref="P165:Q165"/>
    <mergeCell ref="F166:G166"/>
    <mergeCell ref="H166:I166"/>
    <mergeCell ref="J166:K166"/>
    <mergeCell ref="L167:M167"/>
    <mergeCell ref="P167:Q167"/>
    <mergeCell ref="X1:Y1"/>
    <mergeCell ref="X157:Y157"/>
    <mergeCell ref="X158:Y158"/>
    <mergeCell ref="X159:Y159"/>
    <mergeCell ref="X160:Y160"/>
    <mergeCell ref="X161:Y161"/>
    <mergeCell ref="X162:Y162"/>
    <mergeCell ref="Z1:AA1"/>
    <mergeCell ref="Z157:AA157"/>
    <mergeCell ref="Z158:AA158"/>
    <mergeCell ref="Z159:AA159"/>
    <mergeCell ref="Z160:AA160"/>
    <mergeCell ref="Z161:AA161"/>
    <mergeCell ref="Z162:AA162"/>
    <mergeCell ref="T1:U1"/>
    <mergeCell ref="J1:K1"/>
    <mergeCell ref="L1:M1"/>
    <mergeCell ref="P1:Q1"/>
    <mergeCell ref="L164:M164"/>
    <mergeCell ref="P164:Q164"/>
    <mergeCell ref="T160:U160"/>
    <mergeCell ref="T161:U161"/>
    <mergeCell ref="T162:U162"/>
    <mergeCell ref="T163:U163"/>
    <mergeCell ref="T164:U164"/>
    <mergeCell ref="R159:S159"/>
    <mergeCell ref="P160:Q160"/>
    <mergeCell ref="L160:M160"/>
    <mergeCell ref="R163:S163"/>
    <mergeCell ref="L163:M163"/>
    <mergeCell ref="P163:Q163"/>
    <mergeCell ref="T157:U157"/>
    <mergeCell ref="L161:M161"/>
    <mergeCell ref="P161:Q161"/>
    <mergeCell ref="R162:S162"/>
    <mergeCell ref="F164:G164"/>
    <mergeCell ref="H164:I164"/>
    <mergeCell ref="J164:K164"/>
    <mergeCell ref="J163:K163"/>
    <mergeCell ref="F165:G165"/>
    <mergeCell ref="H165:I165"/>
    <mergeCell ref="J165:K165"/>
    <mergeCell ref="F162:G162"/>
    <mergeCell ref="F167:G167"/>
    <mergeCell ref="H167:I167"/>
    <mergeCell ref="J167:K167"/>
    <mergeCell ref="D50:D56"/>
    <mergeCell ref="D57:D63"/>
    <mergeCell ref="H162:I162"/>
    <mergeCell ref="J162:K162"/>
    <mergeCell ref="L162:M162"/>
    <mergeCell ref="R1:S1"/>
    <mergeCell ref="R156:S156"/>
    <mergeCell ref="R157:S157"/>
    <mergeCell ref="F157:G157"/>
    <mergeCell ref="H157:I157"/>
    <mergeCell ref="J157:K157"/>
    <mergeCell ref="L157:M157"/>
    <mergeCell ref="P157:Q157"/>
    <mergeCell ref="F1:G1"/>
    <mergeCell ref="H1:I1"/>
    <mergeCell ref="L158:M158"/>
    <mergeCell ref="P158:Q158"/>
    <mergeCell ref="R158:S158"/>
    <mergeCell ref="R161:S161"/>
    <mergeCell ref="R160:S160"/>
    <mergeCell ref="D127:D133"/>
    <mergeCell ref="D134:D140"/>
    <mergeCell ref="P162:Q162"/>
    <mergeCell ref="J160:K160"/>
    <mergeCell ref="D141:D147"/>
    <mergeCell ref="D148:D154"/>
    <mergeCell ref="E3:E14"/>
    <mergeCell ref="E15:E21"/>
    <mergeCell ref="N1:O1"/>
    <mergeCell ref="E57:E63"/>
    <mergeCell ref="V1:W1"/>
    <mergeCell ref="E116:E154"/>
    <mergeCell ref="D64:D70"/>
    <mergeCell ref="D71:D77"/>
    <mergeCell ref="D78:D84"/>
    <mergeCell ref="D85:D91"/>
    <mergeCell ref="D92:D98"/>
    <mergeCell ref="D99:D105"/>
    <mergeCell ref="D106:D112"/>
    <mergeCell ref="D113:D119"/>
    <mergeCell ref="D120:D126"/>
    <mergeCell ref="D3:D7"/>
    <mergeCell ref="D8:D14"/>
    <mergeCell ref="D15:D21"/>
    <mergeCell ref="D22:D28"/>
    <mergeCell ref="D29:D35"/>
    <mergeCell ref="D36:D42"/>
    <mergeCell ref="D43:D49"/>
    <mergeCell ref="B167:C167"/>
    <mergeCell ref="H160:I160"/>
    <mergeCell ref="F160:G160"/>
    <mergeCell ref="F163:G163"/>
    <mergeCell ref="H163:I163"/>
    <mergeCell ref="B160:B161"/>
    <mergeCell ref="C160:C161"/>
    <mergeCell ref="V157:W157"/>
    <mergeCell ref="V158:W158"/>
    <mergeCell ref="V159:W159"/>
    <mergeCell ref="V160:W160"/>
    <mergeCell ref="V161:W161"/>
    <mergeCell ref="V162:W162"/>
    <mergeCell ref="V163:W163"/>
    <mergeCell ref="N157:O157"/>
    <mergeCell ref="N158:O158"/>
    <mergeCell ref="N159:O159"/>
    <mergeCell ref="N160:O160"/>
    <mergeCell ref="N161:O161"/>
    <mergeCell ref="N162:O162"/>
    <mergeCell ref="N163:O163"/>
    <mergeCell ref="F158:G158"/>
    <mergeCell ref="H158:I158"/>
    <mergeCell ref="J158:K158"/>
  </mergeCells>
  <conditionalFormatting sqref="A3:A155">
    <cfRule type="colorScale" priority="7">
      <colorScale>
        <cfvo type="min"/>
        <cfvo type="percentile" val="50"/>
        <cfvo type="max"/>
        <color rgb="FF63BE7B"/>
        <color rgb="FFFFEB84"/>
        <color rgb="FFF8696B"/>
      </colorScale>
    </cfRule>
  </conditionalFormatting>
  <conditionalFormatting sqref="F163:AA163">
    <cfRule type="cellIs" dxfId="1" priority="8" operator="lessThan">
      <formula>0</formula>
    </cfRule>
    <cfRule type="cellIs" dxfId="0" priority="9" operator="greaterThan">
      <formula>0</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E1000"/>
  <sheetViews>
    <sheetView workbookViewId="0"/>
  </sheetViews>
  <sheetFormatPr defaultColWidth="12.6640625" defaultRowHeight="14.95" customHeight="1"/>
  <cols>
    <col min="1" max="1" width="7.6640625" customWidth="1"/>
    <col min="2" max="2" width="3.88671875" customWidth="1"/>
    <col min="3" max="3" width="30.88671875" customWidth="1"/>
    <col min="4" max="4" width="23.6640625" customWidth="1"/>
    <col min="5" max="5" width="36" customWidth="1"/>
    <col min="6" max="6" width="8.6640625" customWidth="1"/>
  </cols>
  <sheetData>
    <row r="2" spans="2:5" ht="14.3">
      <c r="B2" s="9" t="s">
        <v>51</v>
      </c>
      <c r="C2" s="9" t="s">
        <v>17</v>
      </c>
      <c r="D2" s="9" t="s">
        <v>52</v>
      </c>
      <c r="E2" s="9" t="s">
        <v>53</v>
      </c>
    </row>
    <row r="3" spans="2:5" ht="14.3">
      <c r="B3" s="9">
        <v>1</v>
      </c>
      <c r="C3" s="9">
        <v>10</v>
      </c>
      <c r="D3" s="10">
        <v>0.08</v>
      </c>
      <c r="E3" s="10">
        <v>0.02</v>
      </c>
    </row>
    <row r="4" spans="2:5" ht="14.3">
      <c r="B4" s="9">
        <v>2</v>
      </c>
      <c r="C4" s="9">
        <v>15</v>
      </c>
      <c r="D4" s="10">
        <v>0.12</v>
      </c>
      <c r="E4" s="10">
        <v>0.04</v>
      </c>
    </row>
    <row r="5" spans="2:5" ht="14.3">
      <c r="B5" s="9">
        <v>3</v>
      </c>
      <c r="C5" s="9">
        <v>20</v>
      </c>
      <c r="D5" s="10">
        <v>0.17</v>
      </c>
      <c r="E5" s="10">
        <v>0.05</v>
      </c>
    </row>
    <row r="6" spans="2:5" ht="14.3">
      <c r="B6" s="9">
        <v>4</v>
      </c>
      <c r="C6" s="9">
        <v>25</v>
      </c>
      <c r="D6" s="10">
        <v>0.21</v>
      </c>
      <c r="E6" s="10">
        <v>0.06</v>
      </c>
    </row>
    <row r="7" spans="2:5" ht="14.3">
      <c r="B7" s="9">
        <v>5</v>
      </c>
      <c r="C7" s="9">
        <v>30</v>
      </c>
      <c r="D7" s="10">
        <v>0.25</v>
      </c>
      <c r="E7" s="10">
        <v>7.0000000000000007E-2</v>
      </c>
    </row>
    <row r="8" spans="2:5" ht="14.3">
      <c r="B8" s="9">
        <v>6</v>
      </c>
      <c r="C8" s="9">
        <v>35</v>
      </c>
      <c r="D8" s="10">
        <v>0.28999999999999998</v>
      </c>
      <c r="E8" s="10">
        <v>0.09</v>
      </c>
    </row>
    <row r="9" spans="2:5" ht="14.3">
      <c r="B9" s="9">
        <v>7</v>
      </c>
      <c r="C9" s="9">
        <v>40</v>
      </c>
      <c r="D9" s="10">
        <v>0.33</v>
      </c>
      <c r="E9" s="10">
        <v>0.1</v>
      </c>
    </row>
    <row r="10" spans="2:5" ht="14.3">
      <c r="B10" s="9"/>
      <c r="C10" s="9"/>
      <c r="D10" s="9"/>
      <c r="E10" s="9"/>
    </row>
    <row r="11" spans="2:5" ht="14.3">
      <c r="B11" s="9"/>
      <c r="C11" s="9"/>
      <c r="D11" s="9"/>
      <c r="E11" s="9"/>
    </row>
    <row r="12" spans="2:5" ht="14.3">
      <c r="B12" s="9"/>
      <c r="C12" s="9" t="s">
        <v>54</v>
      </c>
      <c r="D12" s="9"/>
      <c r="E12" s="9"/>
    </row>
    <row r="13" spans="2:5" ht="14.3">
      <c r="B13" s="9"/>
      <c r="C13" s="10">
        <v>0.1</v>
      </c>
      <c r="D13" s="9"/>
      <c r="E13" s="9"/>
    </row>
    <row r="21" ht="15.8" customHeight="1"/>
    <row r="22" ht="15.8" customHeight="1"/>
    <row r="23" ht="15.8" customHeight="1"/>
    <row r="24" ht="15.8" customHeight="1"/>
    <row r="25" ht="15.8" customHeight="1"/>
    <row r="26" ht="15.8" customHeight="1"/>
    <row r="27" ht="15.8" customHeight="1"/>
    <row r="28" ht="15.8" customHeight="1"/>
    <row r="29" ht="15.8" customHeight="1"/>
    <row r="30" ht="15.8" customHeight="1"/>
    <row r="31" ht="15.8" customHeight="1"/>
    <row r="32" ht="15.8" customHeight="1"/>
    <row r="33" ht="15.8" customHeight="1"/>
    <row r="34" ht="15.8" customHeight="1"/>
    <row r="35" ht="15.8" customHeight="1"/>
    <row r="36" ht="15.8" customHeight="1"/>
    <row r="37" ht="15.8" customHeight="1"/>
    <row r="38" ht="15.8" customHeight="1"/>
    <row r="39" ht="15.8" customHeight="1"/>
    <row r="40" ht="15.8" customHeight="1"/>
    <row r="41" ht="15.8" customHeight="1"/>
    <row r="42" ht="15.8" customHeight="1"/>
    <row r="43" ht="15.8" customHeight="1"/>
    <row r="44" ht="15.8" customHeight="1"/>
    <row r="45" ht="15.8" customHeight="1"/>
    <row r="46" ht="15.8" customHeight="1"/>
    <row r="47" ht="15.8" customHeight="1"/>
    <row r="48" ht="15.8" customHeight="1"/>
    <row r="49" ht="15.8" customHeight="1"/>
    <row r="50" ht="15.8" customHeight="1"/>
    <row r="51" ht="15.8" customHeight="1"/>
    <row r="52" ht="15.8" customHeight="1"/>
    <row r="53" ht="15.8" customHeight="1"/>
    <row r="54" ht="15.8" customHeight="1"/>
    <row r="55" ht="15.8" customHeight="1"/>
    <row r="56" ht="15.8" customHeight="1"/>
    <row r="57" ht="15.8" customHeight="1"/>
    <row r="58" ht="15.8" customHeight="1"/>
    <row r="59" ht="15.8" customHeight="1"/>
    <row r="60" ht="15.8" customHeight="1"/>
    <row r="61" ht="15.8" customHeight="1"/>
    <row r="62" ht="15.8" customHeight="1"/>
    <row r="63" ht="15.8" customHeight="1"/>
    <row r="64" ht="15.8" customHeight="1"/>
    <row r="65" ht="15.8" customHeight="1"/>
    <row r="66" ht="15.8" customHeight="1"/>
    <row r="67" ht="15.8" customHeight="1"/>
    <row r="68" ht="15.8" customHeight="1"/>
    <row r="69" ht="15.8" customHeight="1"/>
    <row r="70" ht="15.8" customHeight="1"/>
    <row r="71" ht="15.8" customHeight="1"/>
    <row r="72" ht="15.8" customHeight="1"/>
    <row r="73" ht="15.8" customHeight="1"/>
    <row r="74" ht="15.8" customHeight="1"/>
    <row r="75" ht="15.8" customHeight="1"/>
    <row r="76" ht="15.8" customHeight="1"/>
    <row r="77" ht="15.8" customHeight="1"/>
    <row r="78" ht="15.8" customHeight="1"/>
    <row r="79" ht="15.8" customHeight="1"/>
    <row r="80" ht="15.8" customHeight="1"/>
    <row r="81" ht="15.8" customHeight="1"/>
    <row r="82" ht="15.8" customHeight="1"/>
    <row r="83" ht="15.8" customHeight="1"/>
    <row r="84" ht="15.8" customHeight="1"/>
    <row r="85" ht="15.8" customHeight="1"/>
    <row r="86" ht="15.8" customHeight="1"/>
    <row r="87" ht="15.8" customHeight="1"/>
    <row r="88" ht="15.8" customHeight="1"/>
    <row r="89" ht="15.8" customHeight="1"/>
    <row r="90" ht="15.8" customHeight="1"/>
    <row r="91" ht="15.8" customHeight="1"/>
    <row r="92" ht="15.8" customHeight="1"/>
    <row r="93" ht="15.8" customHeight="1"/>
    <row r="94" ht="15.8" customHeight="1"/>
    <row r="95" ht="15.8" customHeight="1"/>
    <row r="96" ht="15.8" customHeight="1"/>
    <row r="97" ht="15.8" customHeight="1"/>
    <row r="98" ht="15.8" customHeight="1"/>
    <row r="99" ht="15.8" customHeight="1"/>
    <row r="100" ht="15.8" customHeight="1"/>
    <row r="101" ht="15.8" customHeight="1"/>
    <row r="102" ht="15.8" customHeight="1"/>
    <row r="103" ht="15.8" customHeight="1"/>
    <row r="104" ht="15.8" customHeight="1"/>
    <row r="105" ht="15.8" customHeight="1"/>
    <row r="106" ht="15.8" customHeight="1"/>
    <row r="107" ht="15.8" customHeight="1"/>
    <row r="108" ht="15.8" customHeight="1"/>
    <row r="109" ht="15.8" customHeight="1"/>
    <row r="110" ht="15.8" customHeight="1"/>
    <row r="111" ht="15.8" customHeight="1"/>
    <row r="112" ht="15.8" customHeight="1"/>
    <row r="113" ht="15.8" customHeight="1"/>
    <row r="114" ht="15.8" customHeight="1"/>
    <row r="115" ht="15.8" customHeight="1"/>
    <row r="116" ht="15.8" customHeight="1"/>
    <row r="117" ht="15.8" customHeight="1"/>
    <row r="118" ht="15.8" customHeight="1"/>
    <row r="119" ht="15.8" customHeight="1"/>
    <row r="120" ht="15.8" customHeight="1"/>
    <row r="121" ht="15.8" customHeight="1"/>
    <row r="122" ht="15.8" customHeight="1"/>
    <row r="123" ht="15.8" customHeight="1"/>
    <row r="124" ht="15.8" customHeight="1"/>
    <row r="125" ht="15.8" customHeight="1"/>
    <row r="126" ht="15.8" customHeight="1"/>
    <row r="127" ht="15.8" customHeight="1"/>
    <row r="128" ht="15.8" customHeight="1"/>
    <row r="129" ht="15.8" customHeight="1"/>
    <row r="130" ht="15.8" customHeight="1"/>
    <row r="131" ht="15.8" customHeight="1"/>
    <row r="132" ht="15.8" customHeight="1"/>
    <row r="133" ht="15.8" customHeight="1"/>
    <row r="134" ht="15.8" customHeight="1"/>
    <row r="135" ht="15.8" customHeight="1"/>
    <row r="136" ht="15.8" customHeight="1"/>
    <row r="137" ht="15.8" customHeight="1"/>
    <row r="138" ht="15.8" customHeight="1"/>
    <row r="139" ht="15.8" customHeight="1"/>
    <row r="140" ht="15.8" customHeight="1"/>
    <row r="141" ht="15.8" customHeight="1"/>
    <row r="142" ht="15.8" customHeight="1"/>
    <row r="143" ht="15.8" customHeight="1"/>
    <row r="144" ht="15.8" customHeight="1"/>
    <row r="145" ht="15.8" customHeight="1"/>
    <row r="146" ht="15.8" customHeight="1"/>
    <row r="147" ht="15.8" customHeight="1"/>
    <row r="148" ht="15.8" customHeight="1"/>
    <row r="149" ht="15.8" customHeight="1"/>
    <row r="150" ht="15.8" customHeight="1"/>
    <row r="151" ht="15.8" customHeight="1"/>
    <row r="152" ht="15.8" customHeight="1"/>
    <row r="153" ht="15.8" customHeight="1"/>
    <row r="154" ht="15.8" customHeight="1"/>
    <row r="155" ht="15.8" customHeight="1"/>
    <row r="156" ht="15.8" customHeight="1"/>
    <row r="157" ht="15.8" customHeight="1"/>
    <row r="158" ht="15.8" customHeight="1"/>
    <row r="159" ht="15.8" customHeight="1"/>
    <row r="160" ht="15.8" customHeight="1"/>
    <row r="161" ht="15.8" customHeight="1"/>
    <row r="162" ht="15.8" customHeight="1"/>
    <row r="163" ht="15.8" customHeight="1"/>
    <row r="164" ht="15.8" customHeight="1"/>
    <row r="165" ht="15.8" customHeight="1"/>
    <row r="166" ht="15.8" customHeight="1"/>
    <row r="167" ht="15.8" customHeight="1"/>
    <row r="168" ht="15.8" customHeight="1"/>
    <row r="169" ht="15.8" customHeight="1"/>
    <row r="170" ht="15.8" customHeight="1"/>
    <row r="171" ht="15.8" customHeight="1"/>
    <row r="172" ht="15.8" customHeight="1"/>
    <row r="173" ht="15.8" customHeight="1"/>
    <row r="174" ht="15.8" customHeight="1"/>
    <row r="175" ht="15.8" customHeight="1"/>
    <row r="176" ht="15.8" customHeight="1"/>
    <row r="177" ht="15.8" customHeight="1"/>
    <row r="178" ht="15.8" customHeight="1"/>
    <row r="179" ht="15.8" customHeight="1"/>
    <row r="180" ht="15.8" customHeight="1"/>
    <row r="181" ht="15.8" customHeight="1"/>
    <row r="182" ht="15.8" customHeight="1"/>
    <row r="183" ht="15.8" customHeight="1"/>
    <row r="184" ht="15.8" customHeight="1"/>
    <row r="185" ht="15.8" customHeight="1"/>
    <row r="186" ht="15.8" customHeight="1"/>
    <row r="187" ht="15.8" customHeight="1"/>
    <row r="188" ht="15.8" customHeight="1"/>
    <row r="189" ht="15.8" customHeight="1"/>
    <row r="190" ht="15.8" customHeight="1"/>
    <row r="191" ht="15.8" customHeight="1"/>
    <row r="192" ht="15.8" customHeight="1"/>
    <row r="193" ht="15.8" customHeight="1"/>
    <row r="194" ht="15.8" customHeight="1"/>
    <row r="195" ht="15.8" customHeight="1"/>
    <row r="196" ht="15.8" customHeight="1"/>
    <row r="197" ht="15.8" customHeight="1"/>
    <row r="198" ht="15.8" customHeight="1"/>
    <row r="199" ht="15.8" customHeight="1"/>
    <row r="200" ht="15.8" customHeight="1"/>
    <row r="201" ht="15.8" customHeight="1"/>
    <row r="202" ht="15.8" customHeight="1"/>
    <row r="203" ht="15.8" customHeight="1"/>
    <row r="204" ht="15.8" customHeight="1"/>
    <row r="205" ht="15.8" customHeight="1"/>
    <row r="206" ht="15.8" customHeight="1"/>
    <row r="207" ht="15.8" customHeight="1"/>
    <row r="208" ht="15.8" customHeight="1"/>
    <row r="209" ht="15.8" customHeight="1"/>
    <row r="210" ht="15.8" customHeight="1"/>
    <row r="211" ht="15.8" customHeight="1"/>
    <row r="212" ht="15.8" customHeight="1"/>
    <row r="213" ht="15.8" customHeight="1"/>
    <row r="214" ht="15.8" customHeight="1"/>
    <row r="215" ht="15.8" customHeight="1"/>
    <row r="216" ht="15.8" customHeight="1"/>
    <row r="217" ht="15.8" customHeight="1"/>
    <row r="218" ht="15.8" customHeight="1"/>
    <row r="219" ht="15.8" customHeight="1"/>
    <row r="220" ht="15.8" customHeight="1"/>
    <row r="221" ht="15.8" customHeight="1"/>
    <row r="222" ht="15.8" customHeight="1"/>
    <row r="223" ht="15.8" customHeight="1"/>
    <row r="224" ht="15.8" customHeight="1"/>
    <row r="225" ht="15.8" customHeight="1"/>
    <row r="226" ht="15.8" customHeight="1"/>
    <row r="227" ht="15.8" customHeight="1"/>
    <row r="228" ht="15.8" customHeight="1"/>
    <row r="229" ht="15.8" customHeight="1"/>
    <row r="230" ht="15.8" customHeight="1"/>
    <row r="231" ht="15.8" customHeight="1"/>
    <row r="232" ht="15.8" customHeight="1"/>
    <row r="233" ht="15.8" customHeight="1"/>
    <row r="234" ht="15.8" customHeight="1"/>
    <row r="235" ht="15.8" customHeight="1"/>
    <row r="236" ht="15.8" customHeight="1"/>
    <row r="237" ht="15.8" customHeight="1"/>
    <row r="238" ht="15.8" customHeight="1"/>
    <row r="239" ht="15.8" customHeight="1"/>
    <row r="240" ht="15.8" customHeight="1"/>
    <row r="241" ht="15.8" customHeight="1"/>
    <row r="242" ht="15.8" customHeight="1"/>
    <row r="243" ht="15.8" customHeight="1"/>
    <row r="244" ht="15.8" customHeight="1"/>
    <row r="245" ht="15.8" customHeight="1"/>
    <row r="246" ht="15.8" customHeight="1"/>
    <row r="247" ht="15.8" customHeight="1"/>
    <row r="248" ht="15.8" customHeight="1"/>
    <row r="249" ht="15.8" customHeight="1"/>
    <row r="250" ht="15.8" customHeight="1"/>
    <row r="251" ht="15.8" customHeight="1"/>
    <row r="252" ht="15.8" customHeight="1"/>
    <row r="253" ht="15.8" customHeight="1"/>
    <row r="254" ht="15.8" customHeight="1"/>
    <row r="255" ht="15.8" customHeight="1"/>
    <row r="256" ht="15.8" customHeight="1"/>
    <row r="257" ht="15.8" customHeight="1"/>
    <row r="258" ht="15.8" customHeight="1"/>
    <row r="259" ht="15.8" customHeight="1"/>
    <row r="260" ht="15.8" customHeight="1"/>
    <row r="261" ht="15.8" customHeight="1"/>
    <row r="262" ht="15.8" customHeight="1"/>
    <row r="263" ht="15.8" customHeight="1"/>
    <row r="264" ht="15.8" customHeight="1"/>
    <row r="265" ht="15.8" customHeight="1"/>
    <row r="266" ht="15.8" customHeight="1"/>
    <row r="267" ht="15.8" customHeight="1"/>
    <row r="268" ht="15.8" customHeight="1"/>
    <row r="269" ht="15.8" customHeight="1"/>
    <row r="270" ht="15.8" customHeight="1"/>
    <row r="271" ht="15.8" customHeight="1"/>
    <row r="272" ht="15.8" customHeight="1"/>
    <row r="273" ht="15.8" customHeight="1"/>
    <row r="274" ht="15.8" customHeight="1"/>
    <row r="275" ht="15.8" customHeight="1"/>
    <row r="276" ht="15.8" customHeight="1"/>
    <row r="277" ht="15.8" customHeight="1"/>
    <row r="278" ht="15.8" customHeight="1"/>
    <row r="279" ht="15.8" customHeight="1"/>
    <row r="280" ht="15.8" customHeight="1"/>
    <row r="281" ht="15.8" customHeight="1"/>
    <row r="282" ht="15.8" customHeight="1"/>
    <row r="283" ht="15.8" customHeight="1"/>
    <row r="284" ht="15.8" customHeight="1"/>
    <row r="285" ht="15.8" customHeight="1"/>
    <row r="286" ht="15.8" customHeight="1"/>
    <row r="287" ht="15.8" customHeight="1"/>
    <row r="288" ht="15.8" customHeight="1"/>
    <row r="289" ht="15.8" customHeight="1"/>
    <row r="290" ht="15.8" customHeight="1"/>
    <row r="291" ht="15.8" customHeight="1"/>
    <row r="292" ht="15.8" customHeight="1"/>
    <row r="293" ht="15.8" customHeight="1"/>
    <row r="294" ht="15.8" customHeight="1"/>
    <row r="295" ht="15.8" customHeight="1"/>
    <row r="296" ht="15.8" customHeight="1"/>
    <row r="297" ht="15.8" customHeight="1"/>
    <row r="298" ht="15.8" customHeight="1"/>
    <row r="299" ht="15.8" customHeight="1"/>
    <row r="300" ht="15.8" customHeight="1"/>
    <row r="301" ht="15.8" customHeight="1"/>
    <row r="302" ht="15.8" customHeight="1"/>
    <row r="303" ht="15.8" customHeight="1"/>
    <row r="304" ht="15.8" customHeight="1"/>
    <row r="305" ht="15.8" customHeight="1"/>
    <row r="306" ht="15.8" customHeight="1"/>
    <row r="307" ht="15.8" customHeight="1"/>
    <row r="308" ht="15.8" customHeight="1"/>
    <row r="309" ht="15.8" customHeight="1"/>
    <row r="310" ht="15.8" customHeight="1"/>
    <row r="311" ht="15.8" customHeight="1"/>
    <row r="312" ht="15.8" customHeight="1"/>
    <row r="313" ht="15.8" customHeight="1"/>
    <row r="314" ht="15.8" customHeight="1"/>
    <row r="315" ht="15.8" customHeight="1"/>
    <row r="316" ht="15.8" customHeight="1"/>
    <row r="317" ht="15.8" customHeight="1"/>
    <row r="318" ht="15.8" customHeight="1"/>
    <row r="319" ht="15.8" customHeight="1"/>
    <row r="320" ht="15.8" customHeight="1"/>
    <row r="321" ht="15.8" customHeight="1"/>
    <row r="322" ht="15.8" customHeight="1"/>
    <row r="323" ht="15.8" customHeight="1"/>
    <row r="324" ht="15.8" customHeight="1"/>
    <row r="325" ht="15.8" customHeight="1"/>
    <row r="326" ht="15.8" customHeight="1"/>
    <row r="327" ht="15.8" customHeight="1"/>
    <row r="328" ht="15.8" customHeight="1"/>
    <row r="329" ht="15.8" customHeight="1"/>
    <row r="330" ht="15.8" customHeight="1"/>
    <row r="331" ht="15.8" customHeight="1"/>
    <row r="332" ht="15.8" customHeight="1"/>
    <row r="333" ht="15.8" customHeight="1"/>
    <row r="334" ht="15.8" customHeight="1"/>
    <row r="335" ht="15.8" customHeight="1"/>
    <row r="336" ht="15.8" customHeight="1"/>
    <row r="337" ht="15.8" customHeight="1"/>
    <row r="338" ht="15.8" customHeight="1"/>
    <row r="339" ht="15.8" customHeight="1"/>
    <row r="340" ht="15.8" customHeight="1"/>
    <row r="341" ht="15.8" customHeight="1"/>
    <row r="342" ht="15.8" customHeight="1"/>
    <row r="343" ht="15.8" customHeight="1"/>
    <row r="344" ht="15.8" customHeight="1"/>
    <row r="345" ht="15.8" customHeight="1"/>
    <row r="346" ht="15.8" customHeight="1"/>
    <row r="347" ht="15.8" customHeight="1"/>
    <row r="348" ht="15.8" customHeight="1"/>
    <row r="349" ht="15.8" customHeight="1"/>
    <row r="350" ht="15.8" customHeight="1"/>
    <row r="351" ht="15.8" customHeight="1"/>
    <row r="352" ht="15.8" customHeight="1"/>
    <row r="353" ht="15.8" customHeight="1"/>
    <row r="354" ht="15.8" customHeight="1"/>
    <row r="355" ht="15.8" customHeight="1"/>
    <row r="356" ht="15.8" customHeight="1"/>
    <row r="357" ht="15.8" customHeight="1"/>
    <row r="358" ht="15.8" customHeight="1"/>
    <row r="359" ht="15.8" customHeight="1"/>
    <row r="360" ht="15.8" customHeight="1"/>
    <row r="361" ht="15.8" customHeight="1"/>
    <row r="362" ht="15.8" customHeight="1"/>
    <row r="363" ht="15.8" customHeight="1"/>
    <row r="364" ht="15.8" customHeight="1"/>
    <row r="365" ht="15.8" customHeight="1"/>
    <row r="366" ht="15.8" customHeight="1"/>
    <row r="367" ht="15.8" customHeight="1"/>
    <row r="368" ht="15.8" customHeight="1"/>
    <row r="369" ht="15.8" customHeight="1"/>
    <row r="370" ht="15.8" customHeight="1"/>
    <row r="371" ht="15.8" customHeight="1"/>
    <row r="372" ht="15.8" customHeight="1"/>
    <row r="373" ht="15.8" customHeight="1"/>
    <row r="374" ht="15.8" customHeight="1"/>
    <row r="375" ht="15.8" customHeight="1"/>
    <row r="376" ht="15.8" customHeight="1"/>
    <row r="377" ht="15.8" customHeight="1"/>
    <row r="378" ht="15.8" customHeight="1"/>
    <row r="379" ht="15.8" customHeight="1"/>
    <row r="380" ht="15.8" customHeight="1"/>
    <row r="381" ht="15.8" customHeight="1"/>
    <row r="382" ht="15.8" customHeight="1"/>
    <row r="383" ht="15.8" customHeight="1"/>
    <row r="384" ht="15.8" customHeight="1"/>
    <row r="385" ht="15.8" customHeight="1"/>
    <row r="386" ht="15.8" customHeight="1"/>
    <row r="387" ht="15.8" customHeight="1"/>
    <row r="388" ht="15.8" customHeight="1"/>
    <row r="389" ht="15.8" customHeight="1"/>
    <row r="390" ht="15.8" customHeight="1"/>
    <row r="391" ht="15.8" customHeight="1"/>
    <row r="392" ht="15.8" customHeight="1"/>
    <row r="393" ht="15.8" customHeight="1"/>
    <row r="394" ht="15.8" customHeight="1"/>
    <row r="395" ht="15.8" customHeight="1"/>
    <row r="396" ht="15.8" customHeight="1"/>
    <row r="397" ht="15.8" customHeight="1"/>
    <row r="398" ht="15.8" customHeight="1"/>
    <row r="399" ht="15.8" customHeight="1"/>
    <row r="400" ht="15.8" customHeight="1"/>
    <row r="401" ht="15.8" customHeight="1"/>
    <row r="402" ht="15.8" customHeight="1"/>
    <row r="403" ht="15.8" customHeight="1"/>
    <row r="404" ht="15.8" customHeight="1"/>
    <row r="405" ht="15.8" customHeight="1"/>
    <row r="406" ht="15.8" customHeight="1"/>
    <row r="407" ht="15.8" customHeight="1"/>
    <row r="408" ht="15.8" customHeight="1"/>
    <row r="409" ht="15.8" customHeight="1"/>
    <row r="410" ht="15.8" customHeight="1"/>
    <row r="411" ht="15.8" customHeight="1"/>
    <row r="412" ht="15.8" customHeight="1"/>
    <row r="413" ht="15.8" customHeight="1"/>
    <row r="414" ht="15.8" customHeight="1"/>
    <row r="415" ht="15.8" customHeight="1"/>
    <row r="416" ht="15.8" customHeight="1"/>
    <row r="417" ht="15.8" customHeight="1"/>
    <row r="418" ht="15.8" customHeight="1"/>
    <row r="419" ht="15.8" customHeight="1"/>
    <row r="420" ht="15.8" customHeight="1"/>
    <row r="421" ht="15.8" customHeight="1"/>
    <row r="422" ht="15.8" customHeight="1"/>
    <row r="423" ht="15.8" customHeight="1"/>
    <row r="424" ht="15.8" customHeight="1"/>
    <row r="425" ht="15.8" customHeight="1"/>
    <row r="426" ht="15.8" customHeight="1"/>
    <row r="427" ht="15.8" customHeight="1"/>
    <row r="428" ht="15.8" customHeight="1"/>
    <row r="429" ht="15.8" customHeight="1"/>
    <row r="430" ht="15.8" customHeight="1"/>
    <row r="431" ht="15.8" customHeight="1"/>
    <row r="432" ht="15.8" customHeight="1"/>
    <row r="433" ht="15.8" customHeight="1"/>
    <row r="434" ht="15.8" customHeight="1"/>
    <row r="435" ht="15.8" customHeight="1"/>
    <row r="436" ht="15.8" customHeight="1"/>
    <row r="437" ht="15.8" customHeight="1"/>
    <row r="438" ht="15.8" customHeight="1"/>
    <row r="439" ht="15.8" customHeight="1"/>
    <row r="440" ht="15.8" customHeight="1"/>
    <row r="441" ht="15.8" customHeight="1"/>
    <row r="442" ht="15.8" customHeight="1"/>
    <row r="443" ht="15.8" customHeight="1"/>
    <row r="444" ht="15.8" customHeight="1"/>
    <row r="445" ht="15.8" customHeight="1"/>
    <row r="446" ht="15.8" customHeight="1"/>
    <row r="447" ht="15.8" customHeight="1"/>
    <row r="448" ht="15.8" customHeight="1"/>
    <row r="449" ht="15.8" customHeight="1"/>
    <row r="450" ht="15.8" customHeight="1"/>
    <row r="451" ht="15.8" customHeight="1"/>
    <row r="452" ht="15.8" customHeight="1"/>
    <row r="453" ht="15.8" customHeight="1"/>
    <row r="454" ht="15.8" customHeight="1"/>
    <row r="455" ht="15.8" customHeight="1"/>
    <row r="456" ht="15.8" customHeight="1"/>
    <row r="457" ht="15.8" customHeight="1"/>
    <row r="458" ht="15.8" customHeight="1"/>
    <row r="459" ht="15.8" customHeight="1"/>
    <row r="460" ht="15.8" customHeight="1"/>
    <row r="461" ht="15.8" customHeight="1"/>
    <row r="462" ht="15.8" customHeight="1"/>
    <row r="463" ht="15.8" customHeight="1"/>
    <row r="464" ht="15.8" customHeight="1"/>
    <row r="465" ht="15.8" customHeight="1"/>
    <row r="466" ht="15.8" customHeight="1"/>
    <row r="467" ht="15.8" customHeight="1"/>
    <row r="468" ht="15.8" customHeight="1"/>
    <row r="469" ht="15.8" customHeight="1"/>
    <row r="470" ht="15.8" customHeight="1"/>
    <row r="471" ht="15.8" customHeight="1"/>
    <row r="472" ht="15.8" customHeight="1"/>
    <row r="473" ht="15.8" customHeight="1"/>
    <row r="474" ht="15.8" customHeight="1"/>
    <row r="475" ht="15.8" customHeight="1"/>
    <row r="476" ht="15.8" customHeight="1"/>
    <row r="477" ht="15.8" customHeight="1"/>
    <row r="478" ht="15.8" customHeight="1"/>
    <row r="479" ht="15.8" customHeight="1"/>
    <row r="480" ht="15.8" customHeight="1"/>
    <row r="481" ht="15.8" customHeight="1"/>
    <row r="482" ht="15.8" customHeight="1"/>
    <row r="483" ht="15.8" customHeight="1"/>
    <row r="484" ht="15.8" customHeight="1"/>
    <row r="485" ht="15.8" customHeight="1"/>
    <row r="486" ht="15.8" customHeight="1"/>
    <row r="487" ht="15.8" customHeight="1"/>
    <row r="488" ht="15.8" customHeight="1"/>
    <row r="489" ht="15.8" customHeight="1"/>
    <row r="490" ht="15.8" customHeight="1"/>
    <row r="491" ht="15.8" customHeight="1"/>
    <row r="492" ht="15.8" customHeight="1"/>
    <row r="493" ht="15.8" customHeight="1"/>
    <row r="494" ht="15.8" customHeight="1"/>
    <row r="495" ht="15.8" customHeight="1"/>
    <row r="496" ht="15.8" customHeight="1"/>
    <row r="497" ht="15.8" customHeight="1"/>
    <row r="498" ht="15.8" customHeight="1"/>
    <row r="499" ht="15.8" customHeight="1"/>
    <row r="500" ht="15.8" customHeight="1"/>
    <row r="501" ht="15.8" customHeight="1"/>
    <row r="502" ht="15.8" customHeight="1"/>
    <row r="503" ht="15.8" customHeight="1"/>
    <row r="504" ht="15.8" customHeight="1"/>
    <row r="505" ht="15.8" customHeight="1"/>
    <row r="506" ht="15.8" customHeight="1"/>
    <row r="507" ht="15.8" customHeight="1"/>
    <row r="508" ht="15.8" customHeight="1"/>
    <row r="509" ht="15.8" customHeight="1"/>
    <row r="510" ht="15.8" customHeight="1"/>
    <row r="511" ht="15.8" customHeight="1"/>
    <row r="512" ht="15.8" customHeight="1"/>
    <row r="513" ht="15.8" customHeight="1"/>
    <row r="514" ht="15.8" customHeight="1"/>
    <row r="515" ht="15.8" customHeight="1"/>
    <row r="516" ht="15.8" customHeight="1"/>
    <row r="517" ht="15.8" customHeight="1"/>
    <row r="518" ht="15.8" customHeight="1"/>
    <row r="519" ht="15.8" customHeight="1"/>
    <row r="520" ht="15.8" customHeight="1"/>
    <row r="521" ht="15.8" customHeight="1"/>
    <row r="522" ht="15.8" customHeight="1"/>
    <row r="523" ht="15.8" customHeight="1"/>
    <row r="524" ht="15.8" customHeight="1"/>
    <row r="525" ht="15.8" customHeight="1"/>
    <row r="526" ht="15.8" customHeight="1"/>
    <row r="527" ht="15.8" customHeight="1"/>
    <row r="528" ht="15.8" customHeight="1"/>
    <row r="529" ht="15.8" customHeight="1"/>
    <row r="530" ht="15.8" customHeight="1"/>
    <row r="531" ht="15.8" customHeight="1"/>
    <row r="532" ht="15.8" customHeight="1"/>
    <row r="533" ht="15.8" customHeight="1"/>
    <row r="534" ht="15.8" customHeight="1"/>
    <row r="535" ht="15.8" customHeight="1"/>
    <row r="536" ht="15.8" customHeight="1"/>
    <row r="537" ht="15.8" customHeight="1"/>
    <row r="538" ht="15.8" customHeight="1"/>
    <row r="539" ht="15.8" customHeight="1"/>
    <row r="540" ht="15.8" customHeight="1"/>
    <row r="541" ht="15.8" customHeight="1"/>
    <row r="542" ht="15.8" customHeight="1"/>
    <row r="543" ht="15.8" customHeight="1"/>
    <row r="544" ht="15.8" customHeight="1"/>
    <row r="545" ht="15.8" customHeight="1"/>
    <row r="546" ht="15.8" customHeight="1"/>
    <row r="547" ht="15.8" customHeight="1"/>
    <row r="548" ht="15.8" customHeight="1"/>
    <row r="549" ht="15.8" customHeight="1"/>
    <row r="550" ht="15.8" customHeight="1"/>
    <row r="551" ht="15.8" customHeight="1"/>
    <row r="552" ht="15.8" customHeight="1"/>
    <row r="553" ht="15.8" customHeight="1"/>
    <row r="554" ht="15.8" customHeight="1"/>
    <row r="555" ht="15.8" customHeight="1"/>
    <row r="556" ht="15.8" customHeight="1"/>
    <row r="557" ht="15.8" customHeight="1"/>
    <row r="558" ht="15.8" customHeight="1"/>
    <row r="559" ht="15.8" customHeight="1"/>
    <row r="560" ht="15.8" customHeight="1"/>
    <row r="561" ht="15.8" customHeight="1"/>
    <row r="562" ht="15.8" customHeight="1"/>
    <row r="563" ht="15.8" customHeight="1"/>
    <row r="564" ht="15.8" customHeight="1"/>
    <row r="565" ht="15.8" customHeight="1"/>
    <row r="566" ht="15.8" customHeight="1"/>
    <row r="567" ht="15.8" customHeight="1"/>
    <row r="568" ht="15.8" customHeight="1"/>
    <row r="569" ht="15.8" customHeight="1"/>
    <row r="570" ht="15.8" customHeight="1"/>
    <row r="571" ht="15.8" customHeight="1"/>
    <row r="572" ht="15.8" customHeight="1"/>
    <row r="573" ht="15.8" customHeight="1"/>
    <row r="574" ht="15.8" customHeight="1"/>
    <row r="575" ht="15.8" customHeight="1"/>
    <row r="576" ht="15.8" customHeight="1"/>
    <row r="577" ht="15.8" customHeight="1"/>
    <row r="578" ht="15.8" customHeight="1"/>
    <row r="579" ht="15.8" customHeight="1"/>
    <row r="580" ht="15.8" customHeight="1"/>
    <row r="581" ht="15.8" customHeight="1"/>
    <row r="582" ht="15.8" customHeight="1"/>
    <row r="583" ht="15.8" customHeight="1"/>
    <row r="584" ht="15.8" customHeight="1"/>
    <row r="585" ht="15.8" customHeight="1"/>
    <row r="586" ht="15.8" customHeight="1"/>
    <row r="587" ht="15.8" customHeight="1"/>
    <row r="588" ht="15.8" customHeight="1"/>
    <row r="589" ht="15.8" customHeight="1"/>
    <row r="590" ht="15.8" customHeight="1"/>
    <row r="591" ht="15.8" customHeight="1"/>
    <row r="592" ht="15.8" customHeight="1"/>
    <row r="593" ht="15.8" customHeight="1"/>
    <row r="594" ht="15.8" customHeight="1"/>
    <row r="595" ht="15.8" customHeight="1"/>
    <row r="596" ht="15.8" customHeight="1"/>
    <row r="597" ht="15.8" customHeight="1"/>
    <row r="598" ht="15.8" customHeight="1"/>
    <row r="599" ht="15.8" customHeight="1"/>
    <row r="600" ht="15.8" customHeight="1"/>
    <row r="601" ht="15.8" customHeight="1"/>
    <row r="602" ht="15.8" customHeight="1"/>
    <row r="603" ht="15.8" customHeight="1"/>
    <row r="604" ht="15.8" customHeight="1"/>
    <row r="605" ht="15.8" customHeight="1"/>
    <row r="606" ht="15.8" customHeight="1"/>
    <row r="607" ht="15.8" customHeight="1"/>
    <row r="608" ht="15.8" customHeight="1"/>
    <row r="609" ht="15.8" customHeight="1"/>
    <row r="610" ht="15.8" customHeight="1"/>
    <row r="611" ht="15.8" customHeight="1"/>
    <row r="612" ht="15.8" customHeight="1"/>
    <row r="613" ht="15.8" customHeight="1"/>
    <row r="614" ht="15.8" customHeight="1"/>
    <row r="615" ht="15.8" customHeight="1"/>
    <row r="616" ht="15.8" customHeight="1"/>
    <row r="617" ht="15.8" customHeight="1"/>
    <row r="618" ht="15.8" customHeight="1"/>
    <row r="619" ht="15.8" customHeight="1"/>
    <row r="620" ht="15.8" customHeight="1"/>
    <row r="621" ht="15.8" customHeight="1"/>
    <row r="622" ht="15.8" customHeight="1"/>
    <row r="623" ht="15.8" customHeight="1"/>
    <row r="624" ht="15.8" customHeight="1"/>
    <row r="625" ht="15.8" customHeight="1"/>
    <row r="626" ht="15.8" customHeight="1"/>
    <row r="627" ht="15.8" customHeight="1"/>
    <row r="628" ht="15.8" customHeight="1"/>
    <row r="629" ht="15.8" customHeight="1"/>
    <row r="630" ht="15.8" customHeight="1"/>
    <row r="631" ht="15.8" customHeight="1"/>
    <row r="632" ht="15.8" customHeight="1"/>
    <row r="633" ht="15.8" customHeight="1"/>
    <row r="634" ht="15.8" customHeight="1"/>
    <row r="635" ht="15.8" customHeight="1"/>
    <row r="636" ht="15.8" customHeight="1"/>
    <row r="637" ht="15.8" customHeight="1"/>
    <row r="638" ht="15.8" customHeight="1"/>
    <row r="639" ht="15.8" customHeight="1"/>
    <row r="640" ht="15.8" customHeight="1"/>
    <row r="641" ht="15.8" customHeight="1"/>
    <row r="642" ht="15.8" customHeight="1"/>
    <row r="643" ht="15.8" customHeight="1"/>
    <row r="644" ht="15.8" customHeight="1"/>
    <row r="645" ht="15.8" customHeight="1"/>
    <row r="646" ht="15.8" customHeight="1"/>
    <row r="647" ht="15.8" customHeight="1"/>
    <row r="648" ht="15.8" customHeight="1"/>
    <row r="649" ht="15.8" customHeight="1"/>
    <row r="650" ht="15.8" customHeight="1"/>
    <row r="651" ht="15.8" customHeight="1"/>
    <row r="652" ht="15.8" customHeight="1"/>
    <row r="653" ht="15.8" customHeight="1"/>
    <row r="654" ht="15.8" customHeight="1"/>
    <row r="655" ht="15.8" customHeight="1"/>
    <row r="656" ht="15.8" customHeight="1"/>
    <row r="657" ht="15.8" customHeight="1"/>
    <row r="658" ht="15.8" customHeight="1"/>
    <row r="659" ht="15.8" customHeight="1"/>
    <row r="660" ht="15.8" customHeight="1"/>
    <row r="661" ht="15.8" customHeight="1"/>
    <row r="662" ht="15.8" customHeight="1"/>
    <row r="663" ht="15.8" customHeight="1"/>
    <row r="664" ht="15.8" customHeight="1"/>
    <row r="665" ht="15.8" customHeight="1"/>
    <row r="666" ht="15.8" customHeight="1"/>
    <row r="667" ht="15.8" customHeight="1"/>
    <row r="668" ht="15.8" customHeight="1"/>
    <row r="669" ht="15.8" customHeight="1"/>
    <row r="670" ht="15.8" customHeight="1"/>
    <row r="671" ht="15.8" customHeight="1"/>
    <row r="672" ht="15.8" customHeight="1"/>
    <row r="673" ht="15.8" customHeight="1"/>
    <row r="674" ht="15.8" customHeight="1"/>
    <row r="675" ht="15.8" customHeight="1"/>
    <row r="676" ht="15.8" customHeight="1"/>
    <row r="677" ht="15.8" customHeight="1"/>
    <row r="678" ht="15.8" customHeight="1"/>
    <row r="679" ht="15.8" customHeight="1"/>
    <row r="680" ht="15.8" customHeight="1"/>
    <row r="681" ht="15.8" customHeight="1"/>
    <row r="682" ht="15.8" customHeight="1"/>
    <row r="683" ht="15.8" customHeight="1"/>
    <row r="684" ht="15.8" customHeight="1"/>
    <row r="685" ht="15.8" customHeight="1"/>
    <row r="686" ht="15.8" customHeight="1"/>
    <row r="687" ht="15.8" customHeight="1"/>
    <row r="688" ht="15.8" customHeight="1"/>
    <row r="689" ht="15.8" customHeight="1"/>
    <row r="690" ht="15.8" customHeight="1"/>
    <row r="691" ht="15.8" customHeight="1"/>
    <row r="692" ht="15.8" customHeight="1"/>
    <row r="693" ht="15.8" customHeight="1"/>
    <row r="694" ht="15.8" customHeight="1"/>
    <row r="695" ht="15.8" customHeight="1"/>
    <row r="696" ht="15.8" customHeight="1"/>
    <row r="697" ht="15.8" customHeight="1"/>
    <row r="698" ht="15.8" customHeight="1"/>
    <row r="699" ht="15.8" customHeight="1"/>
    <row r="700" ht="15.8" customHeight="1"/>
    <row r="701" ht="15.8" customHeight="1"/>
    <row r="702" ht="15.8" customHeight="1"/>
    <row r="703" ht="15.8" customHeight="1"/>
    <row r="704" ht="15.8" customHeight="1"/>
    <row r="705" ht="15.8" customHeight="1"/>
    <row r="706" ht="15.8" customHeight="1"/>
    <row r="707" ht="15.8" customHeight="1"/>
    <row r="708" ht="15.8" customHeight="1"/>
    <row r="709" ht="15.8" customHeight="1"/>
    <row r="710" ht="15.8" customHeight="1"/>
    <row r="711" ht="15.8" customHeight="1"/>
    <row r="712" ht="15.8" customHeight="1"/>
    <row r="713" ht="15.8" customHeight="1"/>
    <row r="714" ht="15.8" customHeight="1"/>
    <row r="715" ht="15.8" customHeight="1"/>
    <row r="716" ht="15.8" customHeight="1"/>
    <row r="717" ht="15.8" customHeight="1"/>
    <row r="718" ht="15.8" customHeight="1"/>
    <row r="719" ht="15.8" customHeight="1"/>
    <row r="720" ht="15.8" customHeight="1"/>
    <row r="721" ht="15.8" customHeight="1"/>
    <row r="722" ht="15.8" customHeight="1"/>
    <row r="723" ht="15.8" customHeight="1"/>
    <row r="724" ht="15.8" customHeight="1"/>
    <row r="725" ht="15.8" customHeight="1"/>
    <row r="726" ht="15.8" customHeight="1"/>
    <row r="727" ht="15.8" customHeight="1"/>
    <row r="728" ht="15.8" customHeight="1"/>
    <row r="729" ht="15.8" customHeight="1"/>
    <row r="730" ht="15.8" customHeight="1"/>
    <row r="731" ht="15.8" customHeight="1"/>
    <row r="732" ht="15.8" customHeight="1"/>
    <row r="733" ht="15.8" customHeight="1"/>
    <row r="734" ht="15.8" customHeight="1"/>
    <row r="735" ht="15.8" customHeight="1"/>
    <row r="736" ht="15.8" customHeight="1"/>
    <row r="737" ht="15.8" customHeight="1"/>
    <row r="738" ht="15.8" customHeight="1"/>
    <row r="739" ht="15.8" customHeight="1"/>
    <row r="740" ht="15.8" customHeight="1"/>
    <row r="741" ht="15.8" customHeight="1"/>
    <row r="742" ht="15.8" customHeight="1"/>
    <row r="743" ht="15.8" customHeight="1"/>
    <row r="744" ht="15.8" customHeight="1"/>
    <row r="745" ht="15.8" customHeight="1"/>
    <row r="746" ht="15.8" customHeight="1"/>
    <row r="747" ht="15.8" customHeight="1"/>
    <row r="748" ht="15.8" customHeight="1"/>
    <row r="749" ht="15.8" customHeight="1"/>
    <row r="750" ht="15.8" customHeight="1"/>
    <row r="751" ht="15.8" customHeight="1"/>
    <row r="752" ht="15.8" customHeight="1"/>
    <row r="753" ht="15.8" customHeight="1"/>
    <row r="754" ht="15.8" customHeight="1"/>
    <row r="755" ht="15.8" customHeight="1"/>
    <row r="756" ht="15.8" customHeight="1"/>
    <row r="757" ht="15.8" customHeight="1"/>
    <row r="758" ht="15.8" customHeight="1"/>
    <row r="759" ht="15.8" customHeight="1"/>
    <row r="760" ht="15.8" customHeight="1"/>
    <row r="761" ht="15.8" customHeight="1"/>
    <row r="762" ht="15.8" customHeight="1"/>
    <row r="763" ht="15.8" customHeight="1"/>
    <row r="764" ht="15.8" customHeight="1"/>
    <row r="765" ht="15.8" customHeight="1"/>
    <row r="766" ht="15.8" customHeight="1"/>
    <row r="767" ht="15.8" customHeight="1"/>
    <row r="768" ht="15.8" customHeight="1"/>
    <row r="769" ht="15.8" customHeight="1"/>
    <row r="770" ht="15.8" customHeight="1"/>
    <row r="771" ht="15.8" customHeight="1"/>
    <row r="772" ht="15.8" customHeight="1"/>
    <row r="773" ht="15.8" customHeight="1"/>
    <row r="774" ht="15.8" customHeight="1"/>
    <row r="775" ht="15.8" customHeight="1"/>
    <row r="776" ht="15.8" customHeight="1"/>
    <row r="777" ht="15.8" customHeight="1"/>
    <row r="778" ht="15.8" customHeight="1"/>
    <row r="779" ht="15.8" customHeight="1"/>
    <row r="780" ht="15.8" customHeight="1"/>
    <row r="781" ht="15.8" customHeight="1"/>
    <row r="782" ht="15.8" customHeight="1"/>
    <row r="783" ht="15.8" customHeight="1"/>
    <row r="784" ht="15.8" customHeight="1"/>
    <row r="785" ht="15.8" customHeight="1"/>
    <row r="786" ht="15.8" customHeight="1"/>
    <row r="787" ht="15.8" customHeight="1"/>
    <row r="788" ht="15.8" customHeight="1"/>
    <row r="789" ht="15.8" customHeight="1"/>
    <row r="790" ht="15.8" customHeight="1"/>
    <row r="791" ht="15.8" customHeight="1"/>
    <row r="792" ht="15.8" customHeight="1"/>
    <row r="793" ht="15.8" customHeight="1"/>
    <row r="794" ht="15.8" customHeight="1"/>
    <row r="795" ht="15.8" customHeight="1"/>
    <row r="796" ht="15.8" customHeight="1"/>
    <row r="797" ht="15.8" customHeight="1"/>
    <row r="798" ht="15.8" customHeight="1"/>
    <row r="799" ht="15.8" customHeight="1"/>
    <row r="800" ht="15.8" customHeight="1"/>
    <row r="801" ht="15.8" customHeight="1"/>
    <row r="802" ht="15.8" customHeight="1"/>
    <row r="803" ht="15.8" customHeight="1"/>
    <row r="804" ht="15.8" customHeight="1"/>
    <row r="805" ht="15.8" customHeight="1"/>
    <row r="806" ht="15.8" customHeight="1"/>
    <row r="807" ht="15.8" customHeight="1"/>
    <row r="808" ht="15.8" customHeight="1"/>
    <row r="809" ht="15.8" customHeight="1"/>
    <row r="810" ht="15.8" customHeight="1"/>
    <row r="811" ht="15.8" customHeight="1"/>
    <row r="812" ht="15.8" customHeight="1"/>
    <row r="813" ht="15.8" customHeight="1"/>
    <row r="814" ht="15.8" customHeight="1"/>
    <row r="815" ht="15.8" customHeight="1"/>
    <row r="816" ht="15.8" customHeight="1"/>
    <row r="817" ht="15.8" customHeight="1"/>
    <row r="818" ht="15.8" customHeight="1"/>
    <row r="819" ht="15.8" customHeight="1"/>
    <row r="820" ht="15.8" customHeight="1"/>
    <row r="821" ht="15.8" customHeight="1"/>
    <row r="822" ht="15.8" customHeight="1"/>
    <row r="823" ht="15.8" customHeight="1"/>
    <row r="824" ht="15.8" customHeight="1"/>
    <row r="825" ht="15.8" customHeight="1"/>
    <row r="826" ht="15.8" customHeight="1"/>
    <row r="827" ht="15.8" customHeight="1"/>
    <row r="828" ht="15.8" customHeight="1"/>
    <row r="829" ht="15.8" customHeight="1"/>
    <row r="830" ht="15.8" customHeight="1"/>
    <row r="831" ht="15.8" customHeight="1"/>
    <row r="832" ht="15.8" customHeight="1"/>
    <row r="833" ht="15.8" customHeight="1"/>
    <row r="834" ht="15.8" customHeight="1"/>
    <row r="835" ht="15.8" customHeight="1"/>
    <row r="836" ht="15.8" customHeight="1"/>
    <row r="837" ht="15.8" customHeight="1"/>
    <row r="838" ht="15.8" customHeight="1"/>
    <row r="839" ht="15.8" customHeight="1"/>
    <row r="840" ht="15.8" customHeight="1"/>
    <row r="841" ht="15.8" customHeight="1"/>
    <row r="842" ht="15.8" customHeight="1"/>
    <row r="843" ht="15.8" customHeight="1"/>
    <row r="844" ht="15.8" customHeight="1"/>
    <row r="845" ht="15.8" customHeight="1"/>
    <row r="846" ht="15.8" customHeight="1"/>
    <row r="847" ht="15.8" customHeight="1"/>
    <row r="848" ht="15.8" customHeight="1"/>
    <row r="849" ht="15.8" customHeight="1"/>
    <row r="850" ht="15.8" customHeight="1"/>
    <row r="851" ht="15.8" customHeight="1"/>
    <row r="852" ht="15.8" customHeight="1"/>
    <row r="853" ht="15.8" customHeight="1"/>
    <row r="854" ht="15.8" customHeight="1"/>
    <row r="855" ht="15.8" customHeight="1"/>
    <row r="856" ht="15.8" customHeight="1"/>
    <row r="857" ht="15.8" customHeight="1"/>
    <row r="858" ht="15.8" customHeight="1"/>
    <row r="859" ht="15.8" customHeight="1"/>
    <row r="860" ht="15.8" customHeight="1"/>
    <row r="861" ht="15.8" customHeight="1"/>
    <row r="862" ht="15.8" customHeight="1"/>
    <row r="863" ht="15.8" customHeight="1"/>
    <row r="864" ht="15.8" customHeight="1"/>
    <row r="865" ht="15.8" customHeight="1"/>
    <row r="866" ht="15.8" customHeight="1"/>
    <row r="867" ht="15.8" customHeight="1"/>
    <row r="868" ht="15.8" customHeight="1"/>
    <row r="869" ht="15.8" customHeight="1"/>
    <row r="870" ht="15.8" customHeight="1"/>
    <row r="871" ht="15.8" customHeight="1"/>
    <row r="872" ht="15.8" customHeight="1"/>
    <row r="873" ht="15.8" customHeight="1"/>
    <row r="874" ht="15.8" customHeight="1"/>
    <row r="875" ht="15.8" customHeight="1"/>
    <row r="876" ht="15.8" customHeight="1"/>
    <row r="877" ht="15.8" customHeight="1"/>
    <row r="878" ht="15.8" customHeight="1"/>
    <row r="879" ht="15.8" customHeight="1"/>
    <row r="880" ht="15.8" customHeight="1"/>
    <row r="881" ht="15.8" customHeight="1"/>
    <row r="882" ht="15.8" customHeight="1"/>
    <row r="883" ht="15.8" customHeight="1"/>
    <row r="884" ht="15.8" customHeight="1"/>
    <row r="885" ht="15.8" customHeight="1"/>
    <row r="886" ht="15.8" customHeight="1"/>
    <row r="887" ht="15.8" customHeight="1"/>
    <row r="888" ht="15.8" customHeight="1"/>
    <row r="889" ht="15.8" customHeight="1"/>
    <row r="890" ht="15.8" customHeight="1"/>
    <row r="891" ht="15.8" customHeight="1"/>
    <row r="892" ht="15.8" customHeight="1"/>
    <row r="893" ht="15.8" customHeight="1"/>
    <row r="894" ht="15.8" customHeight="1"/>
    <row r="895" ht="15.8" customHeight="1"/>
    <row r="896" ht="15.8" customHeight="1"/>
    <row r="897" ht="15.8" customHeight="1"/>
    <row r="898" ht="15.8" customHeight="1"/>
    <row r="899" ht="15.8" customHeight="1"/>
    <row r="900" ht="15.8" customHeight="1"/>
    <row r="901" ht="15.8" customHeight="1"/>
    <row r="902" ht="15.8" customHeight="1"/>
    <row r="903" ht="15.8" customHeight="1"/>
    <row r="904" ht="15.8" customHeight="1"/>
    <row r="905" ht="15.8" customHeight="1"/>
    <row r="906" ht="15.8" customHeight="1"/>
    <row r="907" ht="15.8" customHeight="1"/>
    <row r="908" ht="15.8" customHeight="1"/>
    <row r="909" ht="15.8" customHeight="1"/>
    <row r="910" ht="15.8" customHeight="1"/>
    <row r="911" ht="15.8" customHeight="1"/>
    <row r="912" ht="15.8" customHeight="1"/>
    <row r="913" ht="15.8" customHeight="1"/>
    <row r="914" ht="15.8" customHeight="1"/>
    <row r="915" ht="15.8" customHeight="1"/>
    <row r="916" ht="15.8" customHeight="1"/>
    <row r="917" ht="15.8" customHeight="1"/>
    <row r="918" ht="15.8" customHeight="1"/>
    <row r="919" ht="15.8" customHeight="1"/>
    <row r="920" ht="15.8" customHeight="1"/>
    <row r="921" ht="15.8" customHeight="1"/>
    <row r="922" ht="15.8" customHeight="1"/>
    <row r="923" ht="15.8" customHeight="1"/>
    <row r="924" ht="15.8" customHeight="1"/>
    <row r="925" ht="15.8" customHeight="1"/>
    <row r="926" ht="15.8" customHeight="1"/>
    <row r="927" ht="15.8" customHeight="1"/>
    <row r="928" ht="15.8" customHeight="1"/>
    <row r="929" ht="15.8" customHeight="1"/>
    <row r="930" ht="15.8" customHeight="1"/>
    <row r="931" ht="15.8" customHeight="1"/>
    <row r="932" ht="15.8" customHeight="1"/>
    <row r="933" ht="15.8" customHeight="1"/>
    <row r="934" ht="15.8" customHeight="1"/>
    <row r="935" ht="15.8" customHeight="1"/>
    <row r="936" ht="15.8" customHeight="1"/>
    <row r="937" ht="15.8" customHeight="1"/>
    <row r="938" ht="15.8" customHeight="1"/>
    <row r="939" ht="15.8" customHeight="1"/>
    <row r="940" ht="15.8" customHeight="1"/>
    <row r="941" ht="15.8" customHeight="1"/>
    <row r="942" ht="15.8" customHeight="1"/>
    <row r="943" ht="15.8" customHeight="1"/>
    <row r="944" ht="15.8" customHeight="1"/>
    <row r="945" ht="15.8" customHeight="1"/>
    <row r="946" ht="15.8" customHeight="1"/>
    <row r="947" ht="15.8" customHeight="1"/>
    <row r="948" ht="15.8" customHeight="1"/>
    <row r="949" ht="15.8" customHeight="1"/>
    <row r="950" ht="15.8" customHeight="1"/>
    <row r="951" ht="15.8" customHeight="1"/>
    <row r="952" ht="15.8" customHeight="1"/>
    <row r="953" ht="15.8" customHeight="1"/>
    <row r="954" ht="15.8" customHeight="1"/>
    <row r="955" ht="15.8" customHeight="1"/>
    <row r="956" ht="15.8" customHeight="1"/>
    <row r="957" ht="15.8" customHeight="1"/>
    <row r="958" ht="15.8" customHeight="1"/>
    <row r="959" ht="15.8" customHeight="1"/>
    <row r="960" ht="15.8" customHeight="1"/>
    <row r="961" ht="15.8" customHeight="1"/>
    <row r="962" ht="15.8" customHeight="1"/>
    <row r="963" ht="15.8" customHeight="1"/>
    <row r="964" ht="15.8" customHeight="1"/>
    <row r="965" ht="15.8" customHeight="1"/>
    <row r="966" ht="15.8" customHeight="1"/>
    <row r="967" ht="15.8" customHeight="1"/>
    <row r="968" ht="15.8" customHeight="1"/>
    <row r="969" ht="15.8" customHeight="1"/>
    <row r="970" ht="15.8" customHeight="1"/>
    <row r="971" ht="15.8" customHeight="1"/>
    <row r="972" ht="15.8" customHeight="1"/>
    <row r="973" ht="15.8" customHeight="1"/>
    <row r="974" ht="15.8" customHeight="1"/>
    <row r="975" ht="15.8" customHeight="1"/>
    <row r="976" ht="15.8" customHeight="1"/>
    <row r="977" ht="15.8" customHeight="1"/>
    <row r="978" ht="15.8" customHeight="1"/>
    <row r="979" ht="15.8" customHeight="1"/>
    <row r="980" ht="15.8" customHeight="1"/>
    <row r="981" ht="15.8" customHeight="1"/>
    <row r="982" ht="15.8" customHeight="1"/>
    <row r="983" ht="15.8" customHeight="1"/>
    <row r="984" ht="15.8" customHeight="1"/>
    <row r="985" ht="15.8" customHeight="1"/>
    <row r="986" ht="15.8" customHeight="1"/>
    <row r="987" ht="15.8" customHeight="1"/>
    <row r="988" ht="15.8" customHeight="1"/>
    <row r="989" ht="15.8" customHeight="1"/>
    <row r="990" ht="15.8" customHeight="1"/>
    <row r="991" ht="15.8" customHeight="1"/>
    <row r="992" ht="15.8" customHeight="1"/>
    <row r="993" ht="15.8" customHeight="1"/>
    <row r="994" ht="15.8" customHeight="1"/>
    <row r="995" ht="15.8" customHeight="1"/>
    <row r="996" ht="15.8" customHeight="1"/>
    <row r="997" ht="15.8" customHeight="1"/>
    <row r="998" ht="15.8" customHeight="1"/>
    <row r="999" ht="15.8" customHeight="1"/>
    <row r="1000" ht="15.8" customHeight="1"/>
  </sheetData>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1:A1000"/>
  <sheetViews>
    <sheetView workbookViewId="0"/>
  </sheetViews>
  <sheetFormatPr defaultColWidth="12.6640625" defaultRowHeight="14.95" customHeight="1"/>
  <cols>
    <col min="1" max="1" width="8.6640625" customWidth="1"/>
    <col min="2" max="6" width="7.6640625" customWidth="1"/>
  </cols>
  <sheetData>
    <row r="21" ht="15.8" customHeight="1"/>
    <row r="22" ht="15.8" customHeight="1"/>
    <row r="23" ht="15.8" customHeight="1"/>
    <row r="24" ht="15.8" customHeight="1"/>
    <row r="25" ht="15.8" customHeight="1"/>
    <row r="26" ht="15.8" customHeight="1"/>
    <row r="27" ht="15.8" customHeight="1"/>
    <row r="28" ht="15.8" customHeight="1"/>
    <row r="29" ht="15.8" customHeight="1"/>
    <row r="30" ht="15.8" customHeight="1"/>
    <row r="31" ht="15.8" customHeight="1"/>
    <row r="32" ht="15.8" customHeight="1"/>
    <row r="33" ht="15.8" customHeight="1"/>
    <row r="34" ht="15.8" customHeight="1"/>
    <row r="35" ht="15.8" customHeight="1"/>
    <row r="36" ht="15.8" customHeight="1"/>
    <row r="37" ht="15.8" customHeight="1"/>
    <row r="38" ht="15.8" customHeight="1"/>
    <row r="39" ht="15.8" customHeight="1"/>
    <row r="40" ht="15.8" customHeight="1"/>
    <row r="41" ht="15.8" customHeight="1"/>
    <row r="42" ht="15.8" customHeight="1"/>
    <row r="43" ht="15.8" customHeight="1"/>
    <row r="44" ht="15.8" customHeight="1"/>
    <row r="45" ht="15.8" customHeight="1"/>
    <row r="46" ht="15.8" customHeight="1"/>
    <row r="47" ht="15.8" customHeight="1"/>
    <row r="48" ht="15.8" customHeight="1"/>
    <row r="49" ht="15.8" customHeight="1"/>
    <row r="50" ht="15.8" customHeight="1"/>
    <row r="51" ht="15.8" customHeight="1"/>
    <row r="52" ht="15.8" customHeight="1"/>
    <row r="53" ht="15.8" customHeight="1"/>
    <row r="54" ht="15.8" customHeight="1"/>
    <row r="55" ht="15.8" customHeight="1"/>
    <row r="56" ht="15.8" customHeight="1"/>
    <row r="57" ht="15.8" customHeight="1"/>
    <row r="58" ht="15.8" customHeight="1"/>
    <row r="59" ht="15.8" customHeight="1"/>
    <row r="60" ht="15.8" customHeight="1"/>
    <row r="61" ht="15.8" customHeight="1"/>
    <row r="62" ht="15.8" customHeight="1"/>
    <row r="63" ht="15.8" customHeight="1"/>
    <row r="64" ht="15.8" customHeight="1"/>
    <row r="65" ht="15.8" customHeight="1"/>
    <row r="66" ht="15.8" customHeight="1"/>
    <row r="67" ht="15.8" customHeight="1"/>
    <row r="68" ht="15.8" customHeight="1"/>
    <row r="69" ht="15.8" customHeight="1"/>
    <row r="70" ht="15.8" customHeight="1"/>
    <row r="71" ht="15.8" customHeight="1"/>
    <row r="72" ht="15.8" customHeight="1"/>
    <row r="73" ht="15.8" customHeight="1"/>
    <row r="74" ht="15.8" customHeight="1"/>
    <row r="75" ht="15.8" customHeight="1"/>
    <row r="76" ht="15.8" customHeight="1"/>
    <row r="77" ht="15.8" customHeight="1"/>
    <row r="78" ht="15.8" customHeight="1"/>
    <row r="79" ht="15.8" customHeight="1"/>
    <row r="80" ht="15.8" customHeight="1"/>
    <row r="81" ht="15.8" customHeight="1"/>
    <row r="82" ht="15.8" customHeight="1"/>
    <row r="83" ht="15.8" customHeight="1"/>
    <row r="84" ht="15.8" customHeight="1"/>
    <row r="85" ht="15.8" customHeight="1"/>
    <row r="86" ht="15.8" customHeight="1"/>
    <row r="87" ht="15.8" customHeight="1"/>
    <row r="88" ht="15.8" customHeight="1"/>
    <row r="89" ht="15.8" customHeight="1"/>
    <row r="90" ht="15.8" customHeight="1"/>
    <row r="91" ht="15.8" customHeight="1"/>
    <row r="92" ht="15.8" customHeight="1"/>
    <row r="93" ht="15.8" customHeight="1"/>
    <row r="94" ht="15.8" customHeight="1"/>
    <row r="95" ht="15.8" customHeight="1"/>
    <row r="96" ht="15.8" customHeight="1"/>
    <row r="97" ht="15.8" customHeight="1"/>
    <row r="98" ht="15.8" customHeight="1"/>
    <row r="99" ht="15.8" customHeight="1"/>
    <row r="100" ht="15.8" customHeight="1"/>
    <row r="101" ht="15.8" customHeight="1"/>
    <row r="102" ht="15.8" customHeight="1"/>
    <row r="103" ht="15.8" customHeight="1"/>
    <row r="104" ht="15.8" customHeight="1"/>
    <row r="105" ht="15.8" customHeight="1"/>
    <row r="106" ht="15.8" customHeight="1"/>
    <row r="107" ht="15.8" customHeight="1"/>
    <row r="108" ht="15.8" customHeight="1"/>
    <row r="109" ht="15.8" customHeight="1"/>
    <row r="110" ht="15.8" customHeight="1"/>
    <row r="111" ht="15.8" customHeight="1"/>
    <row r="112" ht="15.8" customHeight="1"/>
    <row r="113" ht="15.8" customHeight="1"/>
    <row r="114" ht="15.8" customHeight="1"/>
    <row r="115" ht="15.8" customHeight="1"/>
    <row r="116" ht="15.8" customHeight="1"/>
    <row r="117" ht="15.8" customHeight="1"/>
    <row r="118" ht="15.8" customHeight="1"/>
    <row r="119" ht="15.8" customHeight="1"/>
    <row r="120" ht="15.8" customHeight="1"/>
    <row r="121" ht="15.8" customHeight="1"/>
    <row r="122" ht="15.8" customHeight="1"/>
    <row r="123" ht="15.8" customHeight="1"/>
    <row r="124" ht="15.8" customHeight="1"/>
    <row r="125" ht="15.8" customHeight="1"/>
    <row r="126" ht="15.8" customHeight="1"/>
    <row r="127" ht="15.8" customHeight="1"/>
    <row r="128" ht="15.8" customHeight="1"/>
    <row r="129" ht="15.8" customHeight="1"/>
    <row r="130" ht="15.8" customHeight="1"/>
    <row r="131" ht="15.8" customHeight="1"/>
    <row r="132" ht="15.8" customHeight="1"/>
    <row r="133" ht="15.8" customHeight="1"/>
    <row r="134" ht="15.8" customHeight="1"/>
    <row r="135" ht="15.8" customHeight="1"/>
    <row r="136" ht="15.8" customHeight="1"/>
    <row r="137" ht="15.8" customHeight="1"/>
    <row r="138" ht="15.8" customHeight="1"/>
    <row r="139" ht="15.8" customHeight="1"/>
    <row r="140" ht="15.8" customHeight="1"/>
    <row r="141" ht="15.8" customHeight="1"/>
    <row r="142" ht="15.8" customHeight="1"/>
    <row r="143" ht="15.8" customHeight="1"/>
    <row r="144" ht="15.8" customHeight="1"/>
    <row r="145" ht="15.8" customHeight="1"/>
    <row r="146" ht="15.8" customHeight="1"/>
    <row r="147" ht="15.8" customHeight="1"/>
    <row r="148" ht="15.8" customHeight="1"/>
    <row r="149" ht="15.8" customHeight="1"/>
    <row r="150" ht="15.8" customHeight="1"/>
    <row r="151" ht="15.8" customHeight="1"/>
    <row r="152" ht="15.8" customHeight="1"/>
    <row r="153" ht="15.8" customHeight="1"/>
    <row r="154" ht="15.8" customHeight="1"/>
    <row r="155" ht="15.8" customHeight="1"/>
    <row r="156" ht="15.8" customHeight="1"/>
    <row r="157" ht="15.8" customHeight="1"/>
    <row r="158" ht="15.8" customHeight="1"/>
    <row r="159" ht="15.8" customHeight="1"/>
    <row r="160" ht="15.8" customHeight="1"/>
    <row r="161" ht="15.8" customHeight="1"/>
    <row r="162" ht="15.8" customHeight="1"/>
    <row r="163" ht="15.8" customHeight="1"/>
    <row r="164" ht="15.8" customHeight="1"/>
    <row r="165" ht="15.8" customHeight="1"/>
    <row r="166" ht="15.8" customHeight="1"/>
    <row r="167" ht="15.8" customHeight="1"/>
    <row r="168" ht="15.8" customHeight="1"/>
    <row r="169" ht="15.8" customHeight="1"/>
    <row r="170" ht="15.8" customHeight="1"/>
    <row r="171" ht="15.8" customHeight="1"/>
    <row r="172" ht="15.8" customHeight="1"/>
    <row r="173" ht="15.8" customHeight="1"/>
    <row r="174" ht="15.8" customHeight="1"/>
    <row r="175" ht="15.8" customHeight="1"/>
    <row r="176" ht="15.8" customHeight="1"/>
    <row r="177" ht="15.8" customHeight="1"/>
    <row r="178" ht="15.8" customHeight="1"/>
    <row r="179" ht="15.8" customHeight="1"/>
    <row r="180" ht="15.8" customHeight="1"/>
    <row r="181" ht="15.8" customHeight="1"/>
    <row r="182" ht="15.8" customHeight="1"/>
    <row r="183" ht="15.8" customHeight="1"/>
    <row r="184" ht="15.8" customHeight="1"/>
    <row r="185" ht="15.8" customHeight="1"/>
    <row r="186" ht="15.8" customHeight="1"/>
    <row r="187" ht="15.8" customHeight="1"/>
    <row r="188" ht="15.8" customHeight="1"/>
    <row r="189" ht="15.8" customHeight="1"/>
    <row r="190" ht="15.8" customHeight="1"/>
    <row r="191" ht="15.8" customHeight="1"/>
    <row r="192" ht="15.8" customHeight="1"/>
    <row r="193" ht="15.8" customHeight="1"/>
    <row r="194" ht="15.8" customHeight="1"/>
    <row r="195" ht="15.8" customHeight="1"/>
    <row r="196" ht="15.8" customHeight="1"/>
    <row r="197" ht="15.8" customHeight="1"/>
    <row r="198" ht="15.8" customHeight="1"/>
    <row r="199" ht="15.8" customHeight="1"/>
    <row r="200" ht="15.8" customHeight="1"/>
    <row r="201" ht="15.8" customHeight="1"/>
    <row r="202" ht="15.8" customHeight="1"/>
    <row r="203" ht="15.8" customHeight="1"/>
    <row r="204" ht="15.8" customHeight="1"/>
    <row r="205" ht="15.8" customHeight="1"/>
    <row r="206" ht="15.8" customHeight="1"/>
    <row r="207" ht="15.8" customHeight="1"/>
    <row r="208" ht="15.8" customHeight="1"/>
    <row r="209" ht="15.8" customHeight="1"/>
    <row r="210" ht="15.8" customHeight="1"/>
    <row r="211" ht="15.8" customHeight="1"/>
    <row r="212" ht="15.8" customHeight="1"/>
    <row r="213" ht="15.8" customHeight="1"/>
    <row r="214" ht="15.8" customHeight="1"/>
    <row r="215" ht="15.8" customHeight="1"/>
    <row r="216" ht="15.8" customHeight="1"/>
    <row r="217" ht="15.8" customHeight="1"/>
    <row r="218" ht="15.8" customHeight="1"/>
    <row r="219" ht="15.8" customHeight="1"/>
    <row r="220" ht="15.8" customHeight="1"/>
    <row r="221" ht="15.8" customHeight="1"/>
    <row r="222" ht="15.8" customHeight="1"/>
    <row r="223" ht="15.8" customHeight="1"/>
    <row r="224" ht="15.8" customHeight="1"/>
    <row r="225" ht="15.8" customHeight="1"/>
    <row r="226" ht="15.8" customHeight="1"/>
    <row r="227" ht="15.8" customHeight="1"/>
    <row r="228" ht="15.8" customHeight="1"/>
    <row r="229" ht="15.8" customHeight="1"/>
    <row r="230" ht="15.8" customHeight="1"/>
    <row r="231" ht="15.8" customHeight="1"/>
    <row r="232" ht="15.8" customHeight="1"/>
    <row r="233" ht="15.8" customHeight="1"/>
    <row r="234" ht="15.8" customHeight="1"/>
    <row r="235" ht="15.8" customHeight="1"/>
    <row r="236" ht="15.8" customHeight="1"/>
    <row r="237" ht="15.8" customHeight="1"/>
    <row r="238" ht="15.8" customHeight="1"/>
    <row r="239" ht="15.8" customHeight="1"/>
    <row r="240" ht="15.8" customHeight="1"/>
    <row r="241" ht="15.8" customHeight="1"/>
    <row r="242" ht="15.8" customHeight="1"/>
    <row r="243" ht="15.8" customHeight="1"/>
    <row r="244" ht="15.8" customHeight="1"/>
    <row r="245" ht="15.8" customHeight="1"/>
    <row r="246" ht="15.8" customHeight="1"/>
    <row r="247" ht="15.8" customHeight="1"/>
    <row r="248" ht="15.8" customHeight="1"/>
    <row r="249" ht="15.8" customHeight="1"/>
    <row r="250" ht="15.8" customHeight="1"/>
    <row r="251" ht="15.8" customHeight="1"/>
    <row r="252" ht="15.8" customHeight="1"/>
    <row r="253" ht="15.8" customHeight="1"/>
    <row r="254" ht="15.8" customHeight="1"/>
    <row r="255" ht="15.8" customHeight="1"/>
    <row r="256" ht="15.8" customHeight="1"/>
    <row r="257" ht="15.8" customHeight="1"/>
    <row r="258" ht="15.8" customHeight="1"/>
    <row r="259" ht="15.8" customHeight="1"/>
    <row r="260" ht="15.8" customHeight="1"/>
    <row r="261" ht="15.8" customHeight="1"/>
    <row r="262" ht="15.8" customHeight="1"/>
    <row r="263" ht="15.8" customHeight="1"/>
    <row r="264" ht="15.8" customHeight="1"/>
    <row r="265" ht="15.8" customHeight="1"/>
    <row r="266" ht="15.8" customHeight="1"/>
    <row r="267" ht="15.8" customHeight="1"/>
    <row r="268" ht="15.8" customHeight="1"/>
    <row r="269" ht="15.8" customHeight="1"/>
    <row r="270" ht="15.8" customHeight="1"/>
    <row r="271" ht="15.8" customHeight="1"/>
    <row r="272" ht="15.8" customHeight="1"/>
    <row r="273" ht="15.8" customHeight="1"/>
    <row r="274" ht="15.8" customHeight="1"/>
    <row r="275" ht="15.8" customHeight="1"/>
    <row r="276" ht="15.8" customHeight="1"/>
    <row r="277" ht="15.8" customHeight="1"/>
    <row r="278" ht="15.8" customHeight="1"/>
    <row r="279" ht="15.8" customHeight="1"/>
    <row r="280" ht="15.8" customHeight="1"/>
    <row r="281" ht="15.8" customHeight="1"/>
    <row r="282" ht="15.8" customHeight="1"/>
    <row r="283" ht="15.8" customHeight="1"/>
    <row r="284" ht="15.8" customHeight="1"/>
    <row r="285" ht="15.8" customHeight="1"/>
    <row r="286" ht="15.8" customHeight="1"/>
    <row r="287" ht="15.8" customHeight="1"/>
    <row r="288" ht="15.8" customHeight="1"/>
    <row r="289" ht="15.8" customHeight="1"/>
    <row r="290" ht="15.8" customHeight="1"/>
    <row r="291" ht="15.8" customHeight="1"/>
    <row r="292" ht="15.8" customHeight="1"/>
    <row r="293" ht="15.8" customHeight="1"/>
    <row r="294" ht="15.8" customHeight="1"/>
    <row r="295" ht="15.8" customHeight="1"/>
    <row r="296" ht="15.8" customHeight="1"/>
    <row r="297" ht="15.8" customHeight="1"/>
    <row r="298" ht="15.8" customHeight="1"/>
    <row r="299" ht="15.8" customHeight="1"/>
    <row r="300" ht="15.8" customHeight="1"/>
    <row r="301" ht="15.8" customHeight="1"/>
    <row r="302" ht="15.8" customHeight="1"/>
    <row r="303" ht="15.8" customHeight="1"/>
    <row r="304" ht="15.8" customHeight="1"/>
    <row r="305" ht="15.8" customHeight="1"/>
    <row r="306" ht="15.8" customHeight="1"/>
    <row r="307" ht="15.8" customHeight="1"/>
    <row r="308" ht="15.8" customHeight="1"/>
    <row r="309" ht="15.8" customHeight="1"/>
    <row r="310" ht="15.8" customHeight="1"/>
    <row r="311" ht="15.8" customHeight="1"/>
    <row r="312" ht="15.8" customHeight="1"/>
    <row r="313" ht="15.8" customHeight="1"/>
    <row r="314" ht="15.8" customHeight="1"/>
    <row r="315" ht="15.8" customHeight="1"/>
    <row r="316" ht="15.8" customHeight="1"/>
    <row r="317" ht="15.8" customHeight="1"/>
    <row r="318" ht="15.8" customHeight="1"/>
    <row r="319" ht="15.8" customHeight="1"/>
    <row r="320" ht="15.8" customHeight="1"/>
    <row r="321" ht="15.8" customHeight="1"/>
    <row r="322" ht="15.8" customHeight="1"/>
    <row r="323" ht="15.8" customHeight="1"/>
    <row r="324" ht="15.8" customHeight="1"/>
    <row r="325" ht="15.8" customHeight="1"/>
    <row r="326" ht="15.8" customHeight="1"/>
    <row r="327" ht="15.8" customHeight="1"/>
    <row r="328" ht="15.8" customHeight="1"/>
    <row r="329" ht="15.8" customHeight="1"/>
    <row r="330" ht="15.8" customHeight="1"/>
    <row r="331" ht="15.8" customHeight="1"/>
    <row r="332" ht="15.8" customHeight="1"/>
    <row r="333" ht="15.8" customHeight="1"/>
    <row r="334" ht="15.8" customHeight="1"/>
    <row r="335" ht="15.8" customHeight="1"/>
    <row r="336" ht="15.8" customHeight="1"/>
    <row r="337" ht="15.8" customHeight="1"/>
    <row r="338" ht="15.8" customHeight="1"/>
    <row r="339" ht="15.8" customHeight="1"/>
    <row r="340" ht="15.8" customHeight="1"/>
    <row r="341" ht="15.8" customHeight="1"/>
    <row r="342" ht="15.8" customHeight="1"/>
    <row r="343" ht="15.8" customHeight="1"/>
    <row r="344" ht="15.8" customHeight="1"/>
    <row r="345" ht="15.8" customHeight="1"/>
    <row r="346" ht="15.8" customHeight="1"/>
    <row r="347" ht="15.8" customHeight="1"/>
    <row r="348" ht="15.8" customHeight="1"/>
    <row r="349" ht="15.8" customHeight="1"/>
    <row r="350" ht="15.8" customHeight="1"/>
    <row r="351" ht="15.8" customHeight="1"/>
    <row r="352" ht="15.8" customHeight="1"/>
    <row r="353" ht="15.8" customHeight="1"/>
    <row r="354" ht="15.8" customHeight="1"/>
    <row r="355" ht="15.8" customHeight="1"/>
    <row r="356" ht="15.8" customHeight="1"/>
    <row r="357" ht="15.8" customHeight="1"/>
    <row r="358" ht="15.8" customHeight="1"/>
    <row r="359" ht="15.8" customHeight="1"/>
    <row r="360" ht="15.8" customHeight="1"/>
    <row r="361" ht="15.8" customHeight="1"/>
    <row r="362" ht="15.8" customHeight="1"/>
    <row r="363" ht="15.8" customHeight="1"/>
    <row r="364" ht="15.8" customHeight="1"/>
    <row r="365" ht="15.8" customHeight="1"/>
    <row r="366" ht="15.8" customHeight="1"/>
    <row r="367" ht="15.8" customHeight="1"/>
    <row r="368" ht="15.8" customHeight="1"/>
    <row r="369" ht="15.8" customHeight="1"/>
    <row r="370" ht="15.8" customHeight="1"/>
    <row r="371" ht="15.8" customHeight="1"/>
    <row r="372" ht="15.8" customHeight="1"/>
    <row r="373" ht="15.8" customHeight="1"/>
    <row r="374" ht="15.8" customHeight="1"/>
    <row r="375" ht="15.8" customHeight="1"/>
    <row r="376" ht="15.8" customHeight="1"/>
    <row r="377" ht="15.8" customHeight="1"/>
    <row r="378" ht="15.8" customHeight="1"/>
    <row r="379" ht="15.8" customHeight="1"/>
    <row r="380" ht="15.8" customHeight="1"/>
    <row r="381" ht="15.8" customHeight="1"/>
    <row r="382" ht="15.8" customHeight="1"/>
    <row r="383" ht="15.8" customHeight="1"/>
    <row r="384" ht="15.8" customHeight="1"/>
    <row r="385" ht="15.8" customHeight="1"/>
    <row r="386" ht="15.8" customHeight="1"/>
    <row r="387" ht="15.8" customHeight="1"/>
    <row r="388" ht="15.8" customHeight="1"/>
    <row r="389" ht="15.8" customHeight="1"/>
    <row r="390" ht="15.8" customHeight="1"/>
    <row r="391" ht="15.8" customHeight="1"/>
    <row r="392" ht="15.8" customHeight="1"/>
    <row r="393" ht="15.8" customHeight="1"/>
    <row r="394" ht="15.8" customHeight="1"/>
    <row r="395" ht="15.8" customHeight="1"/>
    <row r="396" ht="15.8" customHeight="1"/>
    <row r="397" ht="15.8" customHeight="1"/>
    <row r="398" ht="15.8" customHeight="1"/>
    <row r="399" ht="15.8" customHeight="1"/>
    <row r="400" ht="15.8" customHeight="1"/>
    <row r="401" ht="15.8" customHeight="1"/>
    <row r="402" ht="15.8" customHeight="1"/>
    <row r="403" ht="15.8" customHeight="1"/>
    <row r="404" ht="15.8" customHeight="1"/>
    <row r="405" ht="15.8" customHeight="1"/>
    <row r="406" ht="15.8" customHeight="1"/>
    <row r="407" ht="15.8" customHeight="1"/>
    <row r="408" ht="15.8" customHeight="1"/>
    <row r="409" ht="15.8" customHeight="1"/>
    <row r="410" ht="15.8" customHeight="1"/>
    <row r="411" ht="15.8" customHeight="1"/>
    <row r="412" ht="15.8" customHeight="1"/>
    <row r="413" ht="15.8" customHeight="1"/>
    <row r="414" ht="15.8" customHeight="1"/>
    <row r="415" ht="15.8" customHeight="1"/>
    <row r="416" ht="15.8" customHeight="1"/>
    <row r="417" ht="15.8" customHeight="1"/>
    <row r="418" ht="15.8" customHeight="1"/>
    <row r="419" ht="15.8" customHeight="1"/>
    <row r="420" ht="15.8" customHeight="1"/>
    <row r="421" ht="15.8" customHeight="1"/>
    <row r="422" ht="15.8" customHeight="1"/>
    <row r="423" ht="15.8" customHeight="1"/>
    <row r="424" ht="15.8" customHeight="1"/>
    <row r="425" ht="15.8" customHeight="1"/>
    <row r="426" ht="15.8" customHeight="1"/>
    <row r="427" ht="15.8" customHeight="1"/>
    <row r="428" ht="15.8" customHeight="1"/>
    <row r="429" ht="15.8" customHeight="1"/>
    <row r="430" ht="15.8" customHeight="1"/>
    <row r="431" ht="15.8" customHeight="1"/>
    <row r="432" ht="15.8" customHeight="1"/>
    <row r="433" ht="15.8" customHeight="1"/>
    <row r="434" ht="15.8" customHeight="1"/>
    <row r="435" ht="15.8" customHeight="1"/>
    <row r="436" ht="15.8" customHeight="1"/>
    <row r="437" ht="15.8" customHeight="1"/>
    <row r="438" ht="15.8" customHeight="1"/>
    <row r="439" ht="15.8" customHeight="1"/>
    <row r="440" ht="15.8" customHeight="1"/>
    <row r="441" ht="15.8" customHeight="1"/>
    <row r="442" ht="15.8" customHeight="1"/>
    <row r="443" ht="15.8" customHeight="1"/>
    <row r="444" ht="15.8" customHeight="1"/>
    <row r="445" ht="15.8" customHeight="1"/>
    <row r="446" ht="15.8" customHeight="1"/>
    <row r="447" ht="15.8" customHeight="1"/>
    <row r="448" ht="15.8" customHeight="1"/>
    <row r="449" ht="15.8" customHeight="1"/>
    <row r="450" ht="15.8" customHeight="1"/>
    <row r="451" ht="15.8" customHeight="1"/>
    <row r="452" ht="15.8" customHeight="1"/>
    <row r="453" ht="15.8" customHeight="1"/>
    <row r="454" ht="15.8" customHeight="1"/>
    <row r="455" ht="15.8" customHeight="1"/>
    <row r="456" ht="15.8" customHeight="1"/>
    <row r="457" ht="15.8" customHeight="1"/>
    <row r="458" ht="15.8" customHeight="1"/>
    <row r="459" ht="15.8" customHeight="1"/>
    <row r="460" ht="15.8" customHeight="1"/>
    <row r="461" ht="15.8" customHeight="1"/>
    <row r="462" ht="15.8" customHeight="1"/>
    <row r="463" ht="15.8" customHeight="1"/>
    <row r="464" ht="15.8" customHeight="1"/>
    <row r="465" ht="15.8" customHeight="1"/>
    <row r="466" ht="15.8" customHeight="1"/>
    <row r="467" ht="15.8" customHeight="1"/>
    <row r="468" ht="15.8" customHeight="1"/>
    <row r="469" ht="15.8" customHeight="1"/>
    <row r="470" ht="15.8" customHeight="1"/>
    <row r="471" ht="15.8" customHeight="1"/>
    <row r="472" ht="15.8" customHeight="1"/>
    <row r="473" ht="15.8" customHeight="1"/>
    <row r="474" ht="15.8" customHeight="1"/>
    <row r="475" ht="15.8" customHeight="1"/>
    <row r="476" ht="15.8" customHeight="1"/>
    <row r="477" ht="15.8" customHeight="1"/>
    <row r="478" ht="15.8" customHeight="1"/>
    <row r="479" ht="15.8" customHeight="1"/>
    <row r="480" ht="15.8" customHeight="1"/>
    <row r="481" ht="15.8" customHeight="1"/>
    <row r="482" ht="15.8" customHeight="1"/>
    <row r="483" ht="15.8" customHeight="1"/>
    <row r="484" ht="15.8" customHeight="1"/>
    <row r="485" ht="15.8" customHeight="1"/>
    <row r="486" ht="15.8" customHeight="1"/>
    <row r="487" ht="15.8" customHeight="1"/>
    <row r="488" ht="15.8" customHeight="1"/>
    <row r="489" ht="15.8" customHeight="1"/>
    <row r="490" ht="15.8" customHeight="1"/>
    <row r="491" ht="15.8" customHeight="1"/>
    <row r="492" ht="15.8" customHeight="1"/>
    <row r="493" ht="15.8" customHeight="1"/>
    <row r="494" ht="15.8" customHeight="1"/>
    <row r="495" ht="15.8" customHeight="1"/>
    <row r="496" ht="15.8" customHeight="1"/>
    <row r="497" ht="15.8" customHeight="1"/>
    <row r="498" ht="15.8" customHeight="1"/>
    <row r="499" ht="15.8" customHeight="1"/>
    <row r="500" ht="15.8" customHeight="1"/>
    <row r="501" ht="15.8" customHeight="1"/>
    <row r="502" ht="15.8" customHeight="1"/>
    <row r="503" ht="15.8" customHeight="1"/>
    <row r="504" ht="15.8" customHeight="1"/>
    <row r="505" ht="15.8" customHeight="1"/>
    <row r="506" ht="15.8" customHeight="1"/>
    <row r="507" ht="15.8" customHeight="1"/>
    <row r="508" ht="15.8" customHeight="1"/>
    <row r="509" ht="15.8" customHeight="1"/>
    <row r="510" ht="15.8" customHeight="1"/>
    <row r="511" ht="15.8" customHeight="1"/>
    <row r="512" ht="15.8" customHeight="1"/>
    <row r="513" ht="15.8" customHeight="1"/>
    <row r="514" ht="15.8" customHeight="1"/>
    <row r="515" ht="15.8" customHeight="1"/>
    <row r="516" ht="15.8" customHeight="1"/>
    <row r="517" ht="15.8" customHeight="1"/>
    <row r="518" ht="15.8" customHeight="1"/>
    <row r="519" ht="15.8" customHeight="1"/>
    <row r="520" ht="15.8" customHeight="1"/>
    <row r="521" ht="15.8" customHeight="1"/>
    <row r="522" ht="15.8" customHeight="1"/>
    <row r="523" ht="15.8" customHeight="1"/>
    <row r="524" ht="15.8" customHeight="1"/>
    <row r="525" ht="15.8" customHeight="1"/>
    <row r="526" ht="15.8" customHeight="1"/>
    <row r="527" ht="15.8" customHeight="1"/>
    <row r="528" ht="15.8" customHeight="1"/>
    <row r="529" ht="15.8" customHeight="1"/>
    <row r="530" ht="15.8" customHeight="1"/>
    <row r="531" ht="15.8" customHeight="1"/>
    <row r="532" ht="15.8" customHeight="1"/>
    <row r="533" ht="15.8" customHeight="1"/>
    <row r="534" ht="15.8" customHeight="1"/>
    <row r="535" ht="15.8" customHeight="1"/>
    <row r="536" ht="15.8" customHeight="1"/>
    <row r="537" ht="15.8" customHeight="1"/>
    <row r="538" ht="15.8" customHeight="1"/>
    <row r="539" ht="15.8" customHeight="1"/>
    <row r="540" ht="15.8" customHeight="1"/>
    <row r="541" ht="15.8" customHeight="1"/>
    <row r="542" ht="15.8" customHeight="1"/>
    <row r="543" ht="15.8" customHeight="1"/>
    <row r="544" ht="15.8" customHeight="1"/>
    <row r="545" ht="15.8" customHeight="1"/>
    <row r="546" ht="15.8" customHeight="1"/>
    <row r="547" ht="15.8" customHeight="1"/>
    <row r="548" ht="15.8" customHeight="1"/>
    <row r="549" ht="15.8" customHeight="1"/>
    <row r="550" ht="15.8" customHeight="1"/>
    <row r="551" ht="15.8" customHeight="1"/>
    <row r="552" ht="15.8" customHeight="1"/>
    <row r="553" ht="15.8" customHeight="1"/>
    <row r="554" ht="15.8" customHeight="1"/>
    <row r="555" ht="15.8" customHeight="1"/>
    <row r="556" ht="15.8" customHeight="1"/>
    <row r="557" ht="15.8" customHeight="1"/>
    <row r="558" ht="15.8" customHeight="1"/>
    <row r="559" ht="15.8" customHeight="1"/>
    <row r="560" ht="15.8" customHeight="1"/>
    <row r="561" ht="15.8" customHeight="1"/>
    <row r="562" ht="15.8" customHeight="1"/>
    <row r="563" ht="15.8" customHeight="1"/>
    <row r="564" ht="15.8" customHeight="1"/>
    <row r="565" ht="15.8" customHeight="1"/>
    <row r="566" ht="15.8" customHeight="1"/>
    <row r="567" ht="15.8" customHeight="1"/>
    <row r="568" ht="15.8" customHeight="1"/>
    <row r="569" ht="15.8" customHeight="1"/>
    <row r="570" ht="15.8" customHeight="1"/>
    <row r="571" ht="15.8" customHeight="1"/>
    <row r="572" ht="15.8" customHeight="1"/>
    <row r="573" ht="15.8" customHeight="1"/>
    <row r="574" ht="15.8" customHeight="1"/>
    <row r="575" ht="15.8" customHeight="1"/>
    <row r="576" ht="15.8" customHeight="1"/>
    <row r="577" ht="15.8" customHeight="1"/>
    <row r="578" ht="15.8" customHeight="1"/>
    <row r="579" ht="15.8" customHeight="1"/>
    <row r="580" ht="15.8" customHeight="1"/>
    <row r="581" ht="15.8" customHeight="1"/>
    <row r="582" ht="15.8" customHeight="1"/>
    <row r="583" ht="15.8" customHeight="1"/>
    <row r="584" ht="15.8" customHeight="1"/>
    <row r="585" ht="15.8" customHeight="1"/>
    <row r="586" ht="15.8" customHeight="1"/>
    <row r="587" ht="15.8" customHeight="1"/>
    <row r="588" ht="15.8" customHeight="1"/>
    <row r="589" ht="15.8" customHeight="1"/>
    <row r="590" ht="15.8" customHeight="1"/>
    <row r="591" ht="15.8" customHeight="1"/>
    <row r="592" ht="15.8" customHeight="1"/>
    <row r="593" ht="15.8" customHeight="1"/>
    <row r="594" ht="15.8" customHeight="1"/>
    <row r="595" ht="15.8" customHeight="1"/>
    <row r="596" ht="15.8" customHeight="1"/>
    <row r="597" ht="15.8" customHeight="1"/>
    <row r="598" ht="15.8" customHeight="1"/>
    <row r="599" ht="15.8" customHeight="1"/>
    <row r="600" ht="15.8" customHeight="1"/>
    <row r="601" ht="15.8" customHeight="1"/>
    <row r="602" ht="15.8" customHeight="1"/>
    <row r="603" ht="15.8" customHeight="1"/>
    <row r="604" ht="15.8" customHeight="1"/>
    <row r="605" ht="15.8" customHeight="1"/>
    <row r="606" ht="15.8" customHeight="1"/>
    <row r="607" ht="15.8" customHeight="1"/>
    <row r="608" ht="15.8" customHeight="1"/>
    <row r="609" ht="15.8" customHeight="1"/>
    <row r="610" ht="15.8" customHeight="1"/>
    <row r="611" ht="15.8" customHeight="1"/>
    <row r="612" ht="15.8" customHeight="1"/>
    <row r="613" ht="15.8" customHeight="1"/>
    <row r="614" ht="15.8" customHeight="1"/>
    <row r="615" ht="15.8" customHeight="1"/>
    <row r="616" ht="15.8" customHeight="1"/>
    <row r="617" ht="15.8" customHeight="1"/>
    <row r="618" ht="15.8" customHeight="1"/>
    <row r="619" ht="15.8" customHeight="1"/>
    <row r="620" ht="15.8" customHeight="1"/>
    <row r="621" ht="15.8" customHeight="1"/>
    <row r="622" ht="15.8" customHeight="1"/>
    <row r="623" ht="15.8" customHeight="1"/>
    <row r="624" ht="15.8" customHeight="1"/>
    <row r="625" ht="15.8" customHeight="1"/>
    <row r="626" ht="15.8" customHeight="1"/>
    <row r="627" ht="15.8" customHeight="1"/>
    <row r="628" ht="15.8" customHeight="1"/>
    <row r="629" ht="15.8" customHeight="1"/>
    <row r="630" ht="15.8" customHeight="1"/>
    <row r="631" ht="15.8" customHeight="1"/>
    <row r="632" ht="15.8" customHeight="1"/>
    <row r="633" ht="15.8" customHeight="1"/>
    <row r="634" ht="15.8" customHeight="1"/>
    <row r="635" ht="15.8" customHeight="1"/>
    <row r="636" ht="15.8" customHeight="1"/>
    <row r="637" ht="15.8" customHeight="1"/>
    <row r="638" ht="15.8" customHeight="1"/>
    <row r="639" ht="15.8" customHeight="1"/>
    <row r="640" ht="15.8" customHeight="1"/>
    <row r="641" ht="15.8" customHeight="1"/>
    <row r="642" ht="15.8" customHeight="1"/>
    <row r="643" ht="15.8" customHeight="1"/>
    <row r="644" ht="15.8" customHeight="1"/>
    <row r="645" ht="15.8" customHeight="1"/>
    <row r="646" ht="15.8" customHeight="1"/>
    <row r="647" ht="15.8" customHeight="1"/>
    <row r="648" ht="15.8" customHeight="1"/>
    <row r="649" ht="15.8" customHeight="1"/>
    <row r="650" ht="15.8" customHeight="1"/>
    <row r="651" ht="15.8" customHeight="1"/>
    <row r="652" ht="15.8" customHeight="1"/>
    <row r="653" ht="15.8" customHeight="1"/>
    <row r="654" ht="15.8" customHeight="1"/>
    <row r="655" ht="15.8" customHeight="1"/>
    <row r="656" ht="15.8" customHeight="1"/>
    <row r="657" ht="15.8" customHeight="1"/>
    <row r="658" ht="15.8" customHeight="1"/>
    <row r="659" ht="15.8" customHeight="1"/>
    <row r="660" ht="15.8" customHeight="1"/>
    <row r="661" ht="15.8" customHeight="1"/>
    <row r="662" ht="15.8" customHeight="1"/>
    <row r="663" ht="15.8" customHeight="1"/>
    <row r="664" ht="15.8" customHeight="1"/>
    <row r="665" ht="15.8" customHeight="1"/>
    <row r="666" ht="15.8" customHeight="1"/>
    <row r="667" ht="15.8" customHeight="1"/>
    <row r="668" ht="15.8" customHeight="1"/>
    <row r="669" ht="15.8" customHeight="1"/>
    <row r="670" ht="15.8" customHeight="1"/>
    <row r="671" ht="15.8" customHeight="1"/>
    <row r="672" ht="15.8" customHeight="1"/>
    <row r="673" ht="15.8" customHeight="1"/>
    <row r="674" ht="15.8" customHeight="1"/>
    <row r="675" ht="15.8" customHeight="1"/>
    <row r="676" ht="15.8" customHeight="1"/>
    <row r="677" ht="15.8" customHeight="1"/>
    <row r="678" ht="15.8" customHeight="1"/>
    <row r="679" ht="15.8" customHeight="1"/>
    <row r="680" ht="15.8" customHeight="1"/>
    <row r="681" ht="15.8" customHeight="1"/>
    <row r="682" ht="15.8" customHeight="1"/>
    <row r="683" ht="15.8" customHeight="1"/>
    <row r="684" ht="15.8" customHeight="1"/>
    <row r="685" ht="15.8" customHeight="1"/>
    <row r="686" ht="15.8" customHeight="1"/>
    <row r="687" ht="15.8" customHeight="1"/>
    <row r="688" ht="15.8" customHeight="1"/>
    <row r="689" ht="15.8" customHeight="1"/>
    <row r="690" ht="15.8" customHeight="1"/>
    <row r="691" ht="15.8" customHeight="1"/>
    <row r="692" ht="15.8" customHeight="1"/>
    <row r="693" ht="15.8" customHeight="1"/>
    <row r="694" ht="15.8" customHeight="1"/>
    <row r="695" ht="15.8" customHeight="1"/>
    <row r="696" ht="15.8" customHeight="1"/>
    <row r="697" ht="15.8" customHeight="1"/>
    <row r="698" ht="15.8" customHeight="1"/>
    <row r="699" ht="15.8" customHeight="1"/>
    <row r="700" ht="15.8" customHeight="1"/>
    <row r="701" ht="15.8" customHeight="1"/>
    <row r="702" ht="15.8" customHeight="1"/>
    <row r="703" ht="15.8" customHeight="1"/>
    <row r="704" ht="15.8" customHeight="1"/>
    <row r="705" ht="15.8" customHeight="1"/>
    <row r="706" ht="15.8" customHeight="1"/>
    <row r="707" ht="15.8" customHeight="1"/>
    <row r="708" ht="15.8" customHeight="1"/>
    <row r="709" ht="15.8" customHeight="1"/>
    <row r="710" ht="15.8" customHeight="1"/>
    <row r="711" ht="15.8" customHeight="1"/>
    <row r="712" ht="15.8" customHeight="1"/>
    <row r="713" ht="15.8" customHeight="1"/>
    <row r="714" ht="15.8" customHeight="1"/>
    <row r="715" ht="15.8" customHeight="1"/>
    <row r="716" ht="15.8" customHeight="1"/>
    <row r="717" ht="15.8" customHeight="1"/>
    <row r="718" ht="15.8" customHeight="1"/>
    <row r="719" ht="15.8" customHeight="1"/>
    <row r="720" ht="15.8" customHeight="1"/>
    <row r="721" ht="15.8" customHeight="1"/>
    <row r="722" ht="15.8" customHeight="1"/>
    <row r="723" ht="15.8" customHeight="1"/>
    <row r="724" ht="15.8" customHeight="1"/>
    <row r="725" ht="15.8" customHeight="1"/>
    <row r="726" ht="15.8" customHeight="1"/>
    <row r="727" ht="15.8" customHeight="1"/>
    <row r="728" ht="15.8" customHeight="1"/>
    <row r="729" ht="15.8" customHeight="1"/>
    <row r="730" ht="15.8" customHeight="1"/>
    <row r="731" ht="15.8" customHeight="1"/>
    <row r="732" ht="15.8" customHeight="1"/>
    <row r="733" ht="15.8" customHeight="1"/>
    <row r="734" ht="15.8" customHeight="1"/>
    <row r="735" ht="15.8" customHeight="1"/>
    <row r="736" ht="15.8" customHeight="1"/>
    <row r="737" ht="15.8" customHeight="1"/>
    <row r="738" ht="15.8" customHeight="1"/>
    <row r="739" ht="15.8" customHeight="1"/>
    <row r="740" ht="15.8" customHeight="1"/>
    <row r="741" ht="15.8" customHeight="1"/>
    <row r="742" ht="15.8" customHeight="1"/>
    <row r="743" ht="15.8" customHeight="1"/>
    <row r="744" ht="15.8" customHeight="1"/>
    <row r="745" ht="15.8" customHeight="1"/>
    <row r="746" ht="15.8" customHeight="1"/>
    <row r="747" ht="15.8" customHeight="1"/>
    <row r="748" ht="15.8" customHeight="1"/>
    <row r="749" ht="15.8" customHeight="1"/>
    <row r="750" ht="15.8" customHeight="1"/>
    <row r="751" ht="15.8" customHeight="1"/>
    <row r="752" ht="15.8" customHeight="1"/>
    <row r="753" ht="15.8" customHeight="1"/>
    <row r="754" ht="15.8" customHeight="1"/>
    <row r="755" ht="15.8" customHeight="1"/>
    <row r="756" ht="15.8" customHeight="1"/>
    <row r="757" ht="15.8" customHeight="1"/>
    <row r="758" ht="15.8" customHeight="1"/>
    <row r="759" ht="15.8" customHeight="1"/>
    <row r="760" ht="15.8" customHeight="1"/>
    <row r="761" ht="15.8" customHeight="1"/>
    <row r="762" ht="15.8" customHeight="1"/>
    <row r="763" ht="15.8" customHeight="1"/>
    <row r="764" ht="15.8" customHeight="1"/>
    <row r="765" ht="15.8" customHeight="1"/>
    <row r="766" ht="15.8" customHeight="1"/>
    <row r="767" ht="15.8" customHeight="1"/>
    <row r="768" ht="15.8" customHeight="1"/>
    <row r="769" ht="15.8" customHeight="1"/>
    <row r="770" ht="15.8" customHeight="1"/>
    <row r="771" ht="15.8" customHeight="1"/>
    <row r="772" ht="15.8" customHeight="1"/>
    <row r="773" ht="15.8" customHeight="1"/>
    <row r="774" ht="15.8" customHeight="1"/>
    <row r="775" ht="15.8" customHeight="1"/>
    <row r="776" ht="15.8" customHeight="1"/>
    <row r="777" ht="15.8" customHeight="1"/>
    <row r="778" ht="15.8" customHeight="1"/>
    <row r="779" ht="15.8" customHeight="1"/>
    <row r="780" ht="15.8" customHeight="1"/>
    <row r="781" ht="15.8" customHeight="1"/>
    <row r="782" ht="15.8" customHeight="1"/>
    <row r="783" ht="15.8" customHeight="1"/>
    <row r="784" ht="15.8" customHeight="1"/>
    <row r="785" ht="15.8" customHeight="1"/>
    <row r="786" ht="15.8" customHeight="1"/>
    <row r="787" ht="15.8" customHeight="1"/>
    <row r="788" ht="15.8" customHeight="1"/>
    <row r="789" ht="15.8" customHeight="1"/>
    <row r="790" ht="15.8" customHeight="1"/>
    <row r="791" ht="15.8" customHeight="1"/>
    <row r="792" ht="15.8" customHeight="1"/>
    <row r="793" ht="15.8" customHeight="1"/>
    <row r="794" ht="15.8" customHeight="1"/>
    <row r="795" ht="15.8" customHeight="1"/>
    <row r="796" ht="15.8" customHeight="1"/>
    <row r="797" ht="15.8" customHeight="1"/>
    <row r="798" ht="15.8" customHeight="1"/>
    <row r="799" ht="15.8" customHeight="1"/>
    <row r="800" ht="15.8" customHeight="1"/>
    <row r="801" ht="15.8" customHeight="1"/>
    <row r="802" ht="15.8" customHeight="1"/>
    <row r="803" ht="15.8" customHeight="1"/>
    <row r="804" ht="15.8" customHeight="1"/>
    <row r="805" ht="15.8" customHeight="1"/>
    <row r="806" ht="15.8" customHeight="1"/>
    <row r="807" ht="15.8" customHeight="1"/>
    <row r="808" ht="15.8" customHeight="1"/>
    <row r="809" ht="15.8" customHeight="1"/>
    <row r="810" ht="15.8" customHeight="1"/>
    <row r="811" ht="15.8" customHeight="1"/>
    <row r="812" ht="15.8" customHeight="1"/>
    <row r="813" ht="15.8" customHeight="1"/>
    <row r="814" ht="15.8" customHeight="1"/>
    <row r="815" ht="15.8" customHeight="1"/>
    <row r="816" ht="15.8" customHeight="1"/>
    <row r="817" ht="15.8" customHeight="1"/>
    <row r="818" ht="15.8" customHeight="1"/>
    <row r="819" ht="15.8" customHeight="1"/>
    <row r="820" ht="15.8" customHeight="1"/>
    <row r="821" ht="15.8" customHeight="1"/>
    <row r="822" ht="15.8" customHeight="1"/>
    <row r="823" ht="15.8" customHeight="1"/>
    <row r="824" ht="15.8" customHeight="1"/>
    <row r="825" ht="15.8" customHeight="1"/>
    <row r="826" ht="15.8" customHeight="1"/>
    <row r="827" ht="15.8" customHeight="1"/>
    <row r="828" ht="15.8" customHeight="1"/>
    <row r="829" ht="15.8" customHeight="1"/>
    <row r="830" ht="15.8" customHeight="1"/>
    <row r="831" ht="15.8" customHeight="1"/>
    <row r="832" ht="15.8" customHeight="1"/>
    <row r="833" ht="15.8" customHeight="1"/>
    <row r="834" ht="15.8" customHeight="1"/>
    <row r="835" ht="15.8" customHeight="1"/>
    <row r="836" ht="15.8" customHeight="1"/>
    <row r="837" ht="15.8" customHeight="1"/>
    <row r="838" ht="15.8" customHeight="1"/>
    <row r="839" ht="15.8" customHeight="1"/>
    <row r="840" ht="15.8" customHeight="1"/>
    <row r="841" ht="15.8" customHeight="1"/>
    <row r="842" ht="15.8" customHeight="1"/>
    <row r="843" ht="15.8" customHeight="1"/>
    <row r="844" ht="15.8" customHeight="1"/>
    <row r="845" ht="15.8" customHeight="1"/>
    <row r="846" ht="15.8" customHeight="1"/>
    <row r="847" ht="15.8" customHeight="1"/>
    <row r="848" ht="15.8" customHeight="1"/>
    <row r="849" ht="15.8" customHeight="1"/>
    <row r="850" ht="15.8" customHeight="1"/>
    <row r="851" ht="15.8" customHeight="1"/>
    <row r="852" ht="15.8" customHeight="1"/>
    <row r="853" ht="15.8" customHeight="1"/>
    <row r="854" ht="15.8" customHeight="1"/>
    <row r="855" ht="15.8" customHeight="1"/>
    <row r="856" ht="15.8" customHeight="1"/>
    <row r="857" ht="15.8" customHeight="1"/>
    <row r="858" ht="15.8" customHeight="1"/>
    <row r="859" ht="15.8" customHeight="1"/>
    <row r="860" ht="15.8" customHeight="1"/>
    <row r="861" ht="15.8" customHeight="1"/>
    <row r="862" ht="15.8" customHeight="1"/>
    <row r="863" ht="15.8" customHeight="1"/>
    <row r="864" ht="15.8" customHeight="1"/>
    <row r="865" ht="15.8" customHeight="1"/>
    <row r="866" ht="15.8" customHeight="1"/>
    <row r="867" ht="15.8" customHeight="1"/>
    <row r="868" ht="15.8" customHeight="1"/>
    <row r="869" ht="15.8" customHeight="1"/>
    <row r="870" ht="15.8" customHeight="1"/>
    <row r="871" ht="15.8" customHeight="1"/>
    <row r="872" ht="15.8" customHeight="1"/>
    <row r="873" ht="15.8" customHeight="1"/>
    <row r="874" ht="15.8" customHeight="1"/>
    <row r="875" ht="15.8" customHeight="1"/>
    <row r="876" ht="15.8" customHeight="1"/>
    <row r="877" ht="15.8" customHeight="1"/>
    <row r="878" ht="15.8" customHeight="1"/>
    <row r="879" ht="15.8" customHeight="1"/>
    <row r="880" ht="15.8" customHeight="1"/>
    <row r="881" ht="15.8" customHeight="1"/>
    <row r="882" ht="15.8" customHeight="1"/>
    <row r="883" ht="15.8" customHeight="1"/>
    <row r="884" ht="15.8" customHeight="1"/>
    <row r="885" ht="15.8" customHeight="1"/>
    <row r="886" ht="15.8" customHeight="1"/>
    <row r="887" ht="15.8" customHeight="1"/>
    <row r="888" ht="15.8" customHeight="1"/>
    <row r="889" ht="15.8" customHeight="1"/>
    <row r="890" ht="15.8" customHeight="1"/>
    <row r="891" ht="15.8" customHeight="1"/>
    <row r="892" ht="15.8" customHeight="1"/>
    <row r="893" ht="15.8" customHeight="1"/>
    <row r="894" ht="15.8" customHeight="1"/>
    <row r="895" ht="15.8" customHeight="1"/>
    <row r="896" ht="15.8" customHeight="1"/>
    <row r="897" ht="15.8" customHeight="1"/>
    <row r="898" ht="15.8" customHeight="1"/>
    <row r="899" ht="15.8" customHeight="1"/>
    <row r="900" ht="15.8" customHeight="1"/>
    <row r="901" ht="15.8" customHeight="1"/>
    <row r="902" ht="15.8" customHeight="1"/>
    <row r="903" ht="15.8" customHeight="1"/>
    <row r="904" ht="15.8" customHeight="1"/>
    <row r="905" ht="15.8" customHeight="1"/>
    <row r="906" ht="15.8" customHeight="1"/>
    <row r="907" ht="15.8" customHeight="1"/>
    <row r="908" ht="15.8" customHeight="1"/>
    <row r="909" ht="15.8" customHeight="1"/>
    <row r="910" ht="15.8" customHeight="1"/>
    <row r="911" ht="15.8" customHeight="1"/>
    <row r="912" ht="15.8" customHeight="1"/>
    <row r="913" ht="15.8" customHeight="1"/>
    <row r="914" ht="15.8" customHeight="1"/>
    <row r="915" ht="15.8" customHeight="1"/>
    <row r="916" ht="15.8" customHeight="1"/>
    <row r="917" ht="15.8" customHeight="1"/>
    <row r="918" ht="15.8" customHeight="1"/>
    <row r="919" ht="15.8" customHeight="1"/>
    <row r="920" ht="15.8" customHeight="1"/>
    <row r="921" ht="15.8" customHeight="1"/>
    <row r="922" ht="15.8" customHeight="1"/>
    <row r="923" ht="15.8" customHeight="1"/>
    <row r="924" ht="15.8" customHeight="1"/>
    <row r="925" ht="15.8" customHeight="1"/>
    <row r="926" ht="15.8" customHeight="1"/>
    <row r="927" ht="15.8" customHeight="1"/>
    <row r="928" ht="15.8" customHeight="1"/>
    <row r="929" ht="15.8" customHeight="1"/>
    <row r="930" ht="15.8" customHeight="1"/>
    <row r="931" ht="15.8" customHeight="1"/>
    <row r="932" ht="15.8" customHeight="1"/>
    <row r="933" ht="15.8" customHeight="1"/>
    <row r="934" ht="15.8" customHeight="1"/>
    <row r="935" ht="15.8" customHeight="1"/>
    <row r="936" ht="15.8" customHeight="1"/>
    <row r="937" ht="15.8" customHeight="1"/>
    <row r="938" ht="15.8" customHeight="1"/>
    <row r="939" ht="15.8" customHeight="1"/>
    <row r="940" ht="15.8" customHeight="1"/>
    <row r="941" ht="15.8" customHeight="1"/>
    <row r="942" ht="15.8" customHeight="1"/>
    <row r="943" ht="15.8" customHeight="1"/>
    <row r="944" ht="15.8" customHeight="1"/>
    <row r="945" ht="15.8" customHeight="1"/>
    <row r="946" ht="15.8" customHeight="1"/>
    <row r="947" ht="15.8" customHeight="1"/>
    <row r="948" ht="15.8" customHeight="1"/>
    <row r="949" ht="15.8" customHeight="1"/>
    <row r="950" ht="15.8" customHeight="1"/>
    <row r="951" ht="15.8" customHeight="1"/>
    <row r="952" ht="15.8" customHeight="1"/>
    <row r="953" ht="15.8" customHeight="1"/>
    <row r="954" ht="15.8" customHeight="1"/>
    <row r="955" ht="15.8" customHeight="1"/>
    <row r="956" ht="15.8" customHeight="1"/>
    <row r="957" ht="15.8" customHeight="1"/>
    <row r="958" ht="15.8" customHeight="1"/>
    <row r="959" ht="15.8" customHeight="1"/>
    <row r="960" ht="15.8" customHeight="1"/>
    <row r="961" ht="15.8" customHeight="1"/>
    <row r="962" ht="15.8" customHeight="1"/>
    <row r="963" ht="15.8" customHeight="1"/>
    <row r="964" ht="15.8" customHeight="1"/>
    <row r="965" ht="15.8" customHeight="1"/>
    <row r="966" ht="15.8" customHeight="1"/>
    <row r="967" ht="15.8" customHeight="1"/>
    <row r="968" ht="15.8" customHeight="1"/>
    <row r="969" ht="15.8" customHeight="1"/>
    <row r="970" ht="15.8" customHeight="1"/>
    <row r="971" ht="15.8" customHeight="1"/>
    <row r="972" ht="15.8" customHeight="1"/>
    <row r="973" ht="15.8" customHeight="1"/>
    <row r="974" ht="15.8" customHeight="1"/>
    <row r="975" ht="15.8" customHeight="1"/>
    <row r="976" ht="15.8" customHeight="1"/>
    <row r="977" ht="15.8" customHeight="1"/>
    <row r="978" ht="15.8" customHeight="1"/>
    <row r="979" ht="15.8" customHeight="1"/>
    <row r="980" ht="15.8" customHeight="1"/>
    <row r="981" ht="15.8" customHeight="1"/>
    <row r="982" ht="15.8" customHeight="1"/>
    <row r="983" ht="15.8" customHeight="1"/>
    <row r="984" ht="15.8" customHeight="1"/>
    <row r="985" ht="15.8" customHeight="1"/>
    <row r="986" ht="15.8" customHeight="1"/>
    <row r="987" ht="15.8" customHeight="1"/>
    <row r="988" ht="15.8" customHeight="1"/>
    <row r="989" ht="15.8" customHeight="1"/>
    <row r="990" ht="15.8" customHeight="1"/>
    <row r="991" ht="15.8" customHeight="1"/>
    <row r="992" ht="15.8" customHeight="1"/>
    <row r="993" ht="15.8" customHeight="1"/>
    <row r="994" ht="15.8" customHeight="1"/>
    <row r="995" ht="15.8" customHeight="1"/>
    <row r="996" ht="15.8" customHeight="1"/>
    <row r="997" ht="15.8" customHeight="1"/>
    <row r="998" ht="15.8" customHeight="1"/>
    <row r="999" ht="15.8" customHeight="1"/>
    <row r="1000" ht="15.8" customHeight="1"/>
  </sheetData>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34</vt:i4>
      </vt:variant>
    </vt:vector>
  </HeadingPairs>
  <TitlesOfParts>
    <vt:vector size="43" baseType="lpstr">
      <vt:lpstr>Main</vt:lpstr>
      <vt:lpstr>Invoice &amp; Payments</vt:lpstr>
      <vt:lpstr>Tax</vt:lpstr>
      <vt:lpstr>Receipts &amp; Mileage</vt:lpstr>
      <vt:lpstr>Data &amp; Login</vt:lpstr>
      <vt:lpstr>Forecast</vt:lpstr>
      <vt:lpstr>Funding</vt:lpstr>
      <vt:lpstr>TwinklControl</vt:lpstr>
      <vt:lpstr>Resource Explanation</vt:lpstr>
      <vt:lpstr>AvergeHoursWorked01</vt:lpstr>
      <vt:lpstr>AvergeHoursWorked02</vt:lpstr>
      <vt:lpstr>AvergeHoursWorked03</vt:lpstr>
      <vt:lpstr>AvergeHoursWorked04</vt:lpstr>
      <vt:lpstr>AvergeHoursWorked05</vt:lpstr>
      <vt:lpstr>AvergeHoursWorked06</vt:lpstr>
      <vt:lpstr>AvergeHoursWorked07</vt:lpstr>
      <vt:lpstr>AvergeHoursWorked08</vt:lpstr>
      <vt:lpstr>AvergeHoursWorked09</vt:lpstr>
      <vt:lpstr>AvergeHoursWorked10</vt:lpstr>
      <vt:lpstr>AvergeHoursWorked11</vt:lpstr>
      <vt:lpstr>AvergeHoursWorked12</vt:lpstr>
      <vt:lpstr>AvergeHoursWorked13</vt:lpstr>
      <vt:lpstr>heatingandlightingref1</vt:lpstr>
      <vt:lpstr>heatingandlightingref2</vt:lpstr>
      <vt:lpstr>heatingandlightingref3</vt:lpstr>
      <vt:lpstr>heatingandlightingref4</vt:lpstr>
      <vt:lpstr>heatingandlightingref5</vt:lpstr>
      <vt:lpstr>heatingandlightingref6</vt:lpstr>
      <vt:lpstr>heatingandlightingref7</vt:lpstr>
      <vt:lpstr>hoursworkedref1</vt:lpstr>
      <vt:lpstr>hoursworkedref2</vt:lpstr>
      <vt:lpstr>hoursworkedref3</vt:lpstr>
      <vt:lpstr>hoursworkedref4</vt:lpstr>
      <vt:lpstr>hoursworkedref5</vt:lpstr>
      <vt:lpstr>hoursworkedref6</vt:lpstr>
      <vt:lpstr>hoursworkedref7</vt:lpstr>
      <vt:lpstr>rentcounciltaxandwaterratesref1</vt:lpstr>
      <vt:lpstr>rentcounciltaxandwaterratesref2</vt:lpstr>
      <vt:lpstr>rentcounciltaxandwaterratesref3</vt:lpstr>
      <vt:lpstr>rentcounciltaxandwaterratesref4</vt:lpstr>
      <vt:lpstr>rentcounciltaxandwaterratesref5</vt:lpstr>
      <vt:lpstr>rentcounciltaxandwaterratesref6</vt:lpstr>
      <vt:lpstr>rentcounciltaxandwaterratesref7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ash Crouch</dc:creator>
  <cp:lastModifiedBy>ash Crouch</cp:lastModifiedBy>
  <dcterms:created xsi:type="dcterms:W3CDTF">2024-01-04T08:33:08Z</dcterms:created>
  <dcterms:modified xsi:type="dcterms:W3CDTF">2026-05-02T13:40:48Z</dcterms:modified>
</cp:coreProperties>
</file>